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ular" sheetId="1" r:id="rId1"/>
    <sheet name="Druckansicht_Gruppe" sheetId="6" r:id="rId2"/>
    <sheet name="Druckansicht_Endrunde" sheetId="7" r:id="rId3"/>
    <sheet name="Druckansicht_Endergebnis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8" i="1" l="1"/>
  <c r="B117" i="1"/>
  <c r="B116" i="1"/>
  <c r="B115" i="1"/>
  <c r="A76" i="1" l="1"/>
  <c r="A75" i="1"/>
  <c r="A74" i="1"/>
  <c r="A73" i="1"/>
  <c r="O16" i="7" l="1"/>
  <c r="O15" i="7"/>
  <c r="K18" i="8" l="1"/>
  <c r="D18" i="8"/>
  <c r="A18" i="8"/>
  <c r="K17" i="8"/>
  <c r="D17" i="8"/>
  <c r="A17" i="8"/>
  <c r="K16" i="8"/>
  <c r="D16" i="8"/>
  <c r="A16" i="8"/>
  <c r="K15" i="8"/>
  <c r="D15" i="8"/>
  <c r="A15" i="8"/>
  <c r="K14" i="8"/>
  <c r="D14" i="8"/>
  <c r="A14" i="8"/>
  <c r="K13" i="8"/>
  <c r="D13" i="8"/>
  <c r="A13" i="8"/>
  <c r="K12" i="8"/>
  <c r="D12" i="8"/>
  <c r="A12" i="8"/>
  <c r="K11" i="8"/>
  <c r="D11" i="8"/>
  <c r="A11" i="8"/>
  <c r="K10" i="8"/>
  <c r="J10" i="8"/>
  <c r="I10" i="8"/>
  <c r="H10" i="8"/>
  <c r="G10" i="8"/>
  <c r="F10" i="8"/>
  <c r="E10" i="8"/>
  <c r="D10" i="8"/>
  <c r="C10" i="8"/>
  <c r="B10" i="8"/>
  <c r="A10" i="8"/>
  <c r="A1" i="7"/>
  <c r="A1" i="8"/>
  <c r="B6" i="8"/>
  <c r="B5" i="8"/>
  <c r="B4" i="8"/>
  <c r="B3" i="8"/>
  <c r="M16" i="7"/>
  <c r="M15" i="7"/>
  <c r="K16" i="7"/>
  <c r="L15" i="7"/>
  <c r="K15" i="7"/>
  <c r="G20" i="7"/>
  <c r="G19" i="7"/>
  <c r="E20" i="7"/>
  <c r="E19" i="7"/>
  <c r="D20" i="7"/>
  <c r="C20" i="7"/>
  <c r="C19" i="7"/>
  <c r="G12" i="7"/>
  <c r="G11" i="7"/>
  <c r="E12" i="7"/>
  <c r="E11" i="7"/>
  <c r="C12" i="7"/>
  <c r="D11" i="7"/>
  <c r="C11" i="7"/>
  <c r="B6" i="7"/>
  <c r="B5" i="7"/>
  <c r="B4" i="7"/>
  <c r="B3" i="7"/>
  <c r="H41" i="6"/>
  <c r="D41" i="6"/>
  <c r="H40" i="6"/>
  <c r="E40" i="6"/>
  <c r="D40" i="6"/>
  <c r="H39" i="6"/>
  <c r="D39" i="6"/>
  <c r="H38" i="6"/>
  <c r="E38" i="6"/>
  <c r="D38" i="6"/>
  <c r="H37" i="6"/>
  <c r="D37" i="6"/>
  <c r="H36" i="6"/>
  <c r="E36" i="6"/>
  <c r="D36" i="6"/>
  <c r="H35" i="6"/>
  <c r="D35" i="6"/>
  <c r="H34" i="6"/>
  <c r="E34" i="6"/>
  <c r="D34" i="6"/>
  <c r="H33" i="6"/>
  <c r="D33" i="6"/>
  <c r="H32" i="6"/>
  <c r="E32" i="6"/>
  <c r="D32" i="6"/>
  <c r="H31" i="6"/>
  <c r="D31" i="6"/>
  <c r="H30" i="6"/>
  <c r="E30" i="6"/>
  <c r="D30" i="6"/>
  <c r="A1" i="6"/>
  <c r="H21" i="6"/>
  <c r="D21" i="6"/>
  <c r="H20" i="6"/>
  <c r="E20" i="6"/>
  <c r="D20" i="6"/>
  <c r="H19" i="6"/>
  <c r="D19" i="6"/>
  <c r="H18" i="6"/>
  <c r="E18" i="6"/>
  <c r="D18" i="6"/>
  <c r="H17" i="6"/>
  <c r="D17" i="6"/>
  <c r="H16" i="6"/>
  <c r="E16" i="6"/>
  <c r="D16" i="6"/>
  <c r="H15" i="6"/>
  <c r="D15" i="6"/>
  <c r="H14" i="6"/>
  <c r="E14" i="6"/>
  <c r="D14" i="6"/>
  <c r="H13" i="6"/>
  <c r="D13" i="6"/>
  <c r="H12" i="6"/>
  <c r="E12" i="6"/>
  <c r="D12" i="6"/>
  <c r="H11" i="6"/>
  <c r="D11" i="6"/>
  <c r="H10" i="6"/>
  <c r="E10" i="6"/>
  <c r="D10" i="6"/>
  <c r="B6" i="6"/>
  <c r="B5" i="6"/>
  <c r="B4" i="6"/>
  <c r="B3" i="6"/>
  <c r="F100" i="1"/>
  <c r="G100" i="1" s="1"/>
  <c r="D100" i="1"/>
  <c r="J16" i="7" s="1"/>
  <c r="G99" i="1"/>
  <c r="D99" i="1"/>
  <c r="J15" i="7" s="1"/>
  <c r="F20" i="7" l="1"/>
  <c r="N15" i="7"/>
  <c r="F11" i="7"/>
  <c r="H99" i="1"/>
  <c r="L16" i="7"/>
  <c r="N16" i="7" s="1"/>
  <c r="H100" i="1"/>
  <c r="D84" i="1" l="1"/>
  <c r="B12" i="7" s="1"/>
  <c r="D83" i="1"/>
  <c r="D86" i="1"/>
  <c r="B19" i="7" s="1"/>
  <c r="D85" i="1"/>
  <c r="B20" i="7" l="1"/>
  <c r="B11" i="7"/>
  <c r="F86" i="1"/>
  <c r="G85" i="1"/>
  <c r="H85" i="1"/>
  <c r="F84" i="1"/>
  <c r="G83" i="1"/>
  <c r="H83" i="1" s="1"/>
  <c r="G84" i="1" l="1"/>
  <c r="H84" i="1" s="1"/>
  <c r="D12" i="7"/>
  <c r="F12" i="7" s="1"/>
  <c r="G86" i="1"/>
  <c r="H86" i="1" s="1"/>
  <c r="D19" i="7"/>
  <c r="F19" i="7" s="1"/>
  <c r="F56" i="1" l="1"/>
  <c r="D56" i="1"/>
  <c r="C41" i="6" s="1"/>
  <c r="G55" i="1"/>
  <c r="F40" i="6" s="1"/>
  <c r="D55" i="1"/>
  <c r="F54" i="1"/>
  <c r="D54" i="1"/>
  <c r="G53" i="1"/>
  <c r="F38" i="6" s="1"/>
  <c r="D53" i="1"/>
  <c r="C38" i="6" s="1"/>
  <c r="F52" i="1"/>
  <c r="D52" i="1"/>
  <c r="C37" i="6" s="1"/>
  <c r="G51" i="1"/>
  <c r="F36" i="6" s="1"/>
  <c r="D51" i="1"/>
  <c r="C36" i="6" s="1"/>
  <c r="F50" i="1"/>
  <c r="D50" i="1"/>
  <c r="G49" i="1"/>
  <c r="F34" i="6" s="1"/>
  <c r="D49" i="1"/>
  <c r="F48" i="1"/>
  <c r="D48" i="1"/>
  <c r="G47" i="1"/>
  <c r="F32" i="6" s="1"/>
  <c r="D47" i="1"/>
  <c r="C32" i="6" s="1"/>
  <c r="F46" i="1"/>
  <c r="D46" i="1"/>
  <c r="C31" i="6" s="1"/>
  <c r="G45" i="1"/>
  <c r="F30" i="6" s="1"/>
  <c r="D45" i="1"/>
  <c r="C30" i="6" s="1"/>
  <c r="C39" i="6" l="1"/>
  <c r="G52" i="1"/>
  <c r="F37" i="6" s="1"/>
  <c r="E37" i="6"/>
  <c r="G46" i="1"/>
  <c r="F31" i="6" s="1"/>
  <c r="E31" i="6"/>
  <c r="H55" i="1"/>
  <c r="G40" i="6" s="1"/>
  <c r="C40" i="6"/>
  <c r="C33" i="6"/>
  <c r="G56" i="1"/>
  <c r="F41" i="6" s="1"/>
  <c r="E41" i="6"/>
  <c r="G54" i="1"/>
  <c r="F39" i="6" s="1"/>
  <c r="E39" i="6"/>
  <c r="G48" i="1"/>
  <c r="F33" i="6" s="1"/>
  <c r="E33" i="6"/>
  <c r="H49" i="1"/>
  <c r="G34" i="6" s="1"/>
  <c r="C34" i="6"/>
  <c r="C35" i="6"/>
  <c r="G50" i="1"/>
  <c r="F35" i="6" s="1"/>
  <c r="E35" i="6"/>
  <c r="H51" i="1"/>
  <c r="G36" i="6" s="1"/>
  <c r="H52" i="1"/>
  <c r="G37" i="6" s="1"/>
  <c r="H53" i="1"/>
  <c r="G38" i="6" s="1"/>
  <c r="H45" i="1"/>
  <c r="G30" i="6" s="1"/>
  <c r="H47" i="1"/>
  <c r="G32" i="6" s="1"/>
  <c r="F35" i="1"/>
  <c r="F33" i="1"/>
  <c r="F31" i="1"/>
  <c r="F29" i="1"/>
  <c r="F27" i="1"/>
  <c r="E13" i="6" s="1"/>
  <c r="F25" i="1"/>
  <c r="E11" i="6" s="1"/>
  <c r="D35" i="1"/>
  <c r="C21" i="6" s="1"/>
  <c r="D34" i="1"/>
  <c r="D33" i="1"/>
  <c r="D32" i="1"/>
  <c r="C18" i="6" s="1"/>
  <c r="G34" i="1"/>
  <c r="F20" i="6" s="1"/>
  <c r="G32" i="1"/>
  <c r="F18" i="6" s="1"/>
  <c r="D31" i="1"/>
  <c r="C17" i="6" s="1"/>
  <c r="D30" i="1"/>
  <c r="G30" i="1"/>
  <c r="F16" i="6" s="1"/>
  <c r="D29" i="1"/>
  <c r="G28" i="1"/>
  <c r="F14" i="6" s="1"/>
  <c r="D28" i="1"/>
  <c r="C14" i="6" s="1"/>
  <c r="H46" i="1" l="1"/>
  <c r="G31" i="6" s="1"/>
  <c r="H48" i="1"/>
  <c r="G33" i="6" s="1"/>
  <c r="H50" i="1"/>
  <c r="G35" i="6" s="1"/>
  <c r="H54" i="1"/>
  <c r="G39" i="6" s="1"/>
  <c r="H56" i="1"/>
  <c r="G41" i="6" s="1"/>
  <c r="C19" i="6"/>
  <c r="G31" i="1"/>
  <c r="E17" i="6"/>
  <c r="G33" i="1"/>
  <c r="F19" i="6" s="1"/>
  <c r="E19" i="6"/>
  <c r="C15" i="6"/>
  <c r="H34" i="1"/>
  <c r="G20" i="6" s="1"/>
  <c r="C20" i="6"/>
  <c r="G29" i="1"/>
  <c r="F15" i="6" s="1"/>
  <c r="E15" i="6"/>
  <c r="G35" i="1"/>
  <c r="F21" i="6" s="1"/>
  <c r="E21" i="6"/>
  <c r="H30" i="1"/>
  <c r="G16" i="6" s="1"/>
  <c r="C16" i="6"/>
  <c r="H32" i="1"/>
  <c r="G18" i="6" s="1"/>
  <c r="H28" i="1"/>
  <c r="G14" i="6" s="1"/>
  <c r="H29" i="1" l="1"/>
  <c r="G15" i="6" s="1"/>
  <c r="H33" i="1"/>
  <c r="G19" i="6" s="1"/>
  <c r="H31" i="1"/>
  <c r="G17" i="6" s="1"/>
  <c r="F17" i="6"/>
  <c r="H35" i="1"/>
  <c r="G21" i="6" s="1"/>
  <c r="G27" i="1"/>
  <c r="F13" i="6" s="1"/>
  <c r="D27" i="1"/>
  <c r="C13" i="6" s="1"/>
  <c r="G26" i="1"/>
  <c r="F12" i="6" s="1"/>
  <c r="D26" i="1"/>
  <c r="C12" i="6" s="1"/>
  <c r="D25" i="1"/>
  <c r="C11" i="6" s="1"/>
  <c r="D24" i="1"/>
  <c r="C10" i="6" s="1"/>
  <c r="G25" i="1"/>
  <c r="F11" i="6" s="1"/>
  <c r="G24" i="1"/>
  <c r="F10" i="6" s="1"/>
  <c r="D19" i="1"/>
  <c r="C46" i="1" s="1"/>
  <c r="D18" i="1"/>
  <c r="C48" i="1" s="1"/>
  <c r="C50" i="1" s="1"/>
  <c r="D17" i="1"/>
  <c r="C47" i="1" s="1"/>
  <c r="D16" i="1"/>
  <c r="C45" i="1" s="1"/>
  <c r="D15" i="1"/>
  <c r="D14" i="1"/>
  <c r="A71" i="1" s="1"/>
  <c r="B93" i="1" s="1"/>
  <c r="B113" i="1" s="1"/>
  <c r="D13" i="1"/>
  <c r="A70" i="1" s="1"/>
  <c r="B92" i="1" s="1"/>
  <c r="D12" i="1"/>
  <c r="A69" i="1" s="1"/>
  <c r="B91" i="1" s="1"/>
  <c r="C25" i="1" l="1"/>
  <c r="C28" i="1" s="1"/>
  <c r="B14" i="6" s="1"/>
  <c r="A72" i="1"/>
  <c r="B94" i="1" s="1"/>
  <c r="B114" i="1" s="1"/>
  <c r="C24" i="1"/>
  <c r="C26" i="1"/>
  <c r="B74" i="1"/>
  <c r="C27" i="1"/>
  <c r="B75" i="1"/>
  <c r="B70" i="1"/>
  <c r="B69" i="1"/>
  <c r="C60" i="1"/>
  <c r="B45" i="6" s="1"/>
  <c r="B76" i="1"/>
  <c r="B30" i="6"/>
  <c r="C52" i="1"/>
  <c r="B37" i="6" s="1"/>
  <c r="C54" i="1"/>
  <c r="B39" i="6" s="1"/>
  <c r="H24" i="1"/>
  <c r="G10" i="6" s="1"/>
  <c r="C33" i="1"/>
  <c r="B19" i="6" s="1"/>
  <c r="C32" i="1"/>
  <c r="B18" i="6" s="1"/>
  <c r="H25" i="1"/>
  <c r="G11" i="6" s="1"/>
  <c r="H27" i="1"/>
  <c r="G13" i="6" s="1"/>
  <c r="H26" i="1"/>
  <c r="G12" i="6" s="1"/>
  <c r="B71" i="1" l="1"/>
  <c r="B73" i="1"/>
  <c r="B72" i="1"/>
  <c r="C58" i="1"/>
  <c r="B31" i="6"/>
  <c r="C59" i="1"/>
  <c r="B35" i="6"/>
  <c r="B32" i="6"/>
  <c r="C61" i="1"/>
  <c r="B46" i="6" s="1"/>
  <c r="B33" i="6"/>
  <c r="C56" i="1"/>
  <c r="B41" i="6" s="1"/>
  <c r="C51" i="1"/>
  <c r="B36" i="6" s="1"/>
  <c r="C39" i="1"/>
  <c r="B12" i="6"/>
  <c r="C40" i="1"/>
  <c r="B26" i="6" s="1"/>
  <c r="B10" i="6"/>
  <c r="C38" i="1"/>
  <c r="C86" i="1" s="1"/>
  <c r="B13" i="6"/>
  <c r="C37" i="1"/>
  <c r="B11" i="6"/>
  <c r="C29" i="1"/>
  <c r="B15" i="6" s="1"/>
  <c r="C34" i="1"/>
  <c r="B20" i="6" s="1"/>
  <c r="C31" i="1"/>
  <c r="B17" i="6" s="1"/>
  <c r="C30" i="1"/>
  <c r="B16" i="6" s="1"/>
  <c r="C49" i="1"/>
  <c r="B34" i="6" s="1"/>
  <c r="C53" i="1"/>
  <c r="B38" i="6" s="1"/>
  <c r="C35" i="1"/>
  <c r="C55" i="1"/>
  <c r="C72" i="1" l="1"/>
  <c r="C73" i="1"/>
  <c r="C71" i="1"/>
  <c r="B44" i="6"/>
  <c r="C84" i="1"/>
  <c r="B23" i="6"/>
  <c r="C83" i="1"/>
  <c r="C69" i="1"/>
  <c r="C74" i="1"/>
  <c r="C76" i="1"/>
  <c r="C75" i="1"/>
  <c r="B43" i="6"/>
  <c r="C85" i="1"/>
  <c r="C70" i="1"/>
  <c r="F60" i="1"/>
  <c r="E45" i="6" s="1"/>
  <c r="E61" i="1"/>
  <c r="D46" i="6" s="1"/>
  <c r="B24" i="6"/>
  <c r="D61" i="1"/>
  <c r="C46" i="6" s="1"/>
  <c r="B25" i="6"/>
  <c r="F40" i="1"/>
  <c r="E26" i="6" s="1"/>
  <c r="D39" i="1"/>
  <c r="D59" i="1"/>
  <c r="C44" i="6" s="1"/>
  <c r="F61" i="1"/>
  <c r="F59" i="1"/>
  <c r="E44" i="6" s="1"/>
  <c r="E59" i="1"/>
  <c r="D44" i="6" s="1"/>
  <c r="F58" i="1"/>
  <c r="E43" i="6" s="1"/>
  <c r="E58" i="1"/>
  <c r="D43" i="6" s="1"/>
  <c r="D58" i="1"/>
  <c r="C43" i="6" s="1"/>
  <c r="I61" i="1" a="1"/>
  <c r="I61" i="1" s="1"/>
  <c r="B40" i="6"/>
  <c r="D60" i="1"/>
  <c r="E60" i="1"/>
  <c r="I39" i="1" a="1"/>
  <c r="I39" i="1" s="1"/>
  <c r="B21" i="6"/>
  <c r="H39" i="1" a="1"/>
  <c r="H39" i="1" s="1"/>
  <c r="G25" i="6" s="1"/>
  <c r="D40" i="1"/>
  <c r="I37" i="1" a="1"/>
  <c r="I37" i="1" s="1"/>
  <c r="F37" i="1"/>
  <c r="I40" i="1" a="1"/>
  <c r="I40" i="1" s="1"/>
  <c r="H38" i="1" a="1"/>
  <c r="H38" i="1" s="1"/>
  <c r="G24" i="6" s="1"/>
  <c r="H40" i="1" a="1"/>
  <c r="H40" i="1" s="1"/>
  <c r="G26" i="6" s="1"/>
  <c r="H37" i="1" a="1"/>
  <c r="H37" i="1" s="1"/>
  <c r="D37" i="1"/>
  <c r="I59" i="1" a="1"/>
  <c r="I59" i="1" s="1"/>
  <c r="H44" i="6" s="1"/>
  <c r="H58" i="1" a="1"/>
  <c r="H58" i="1" s="1"/>
  <c r="G43" i="6" s="1"/>
  <c r="F39" i="1"/>
  <c r="H61" i="1" a="1"/>
  <c r="H61" i="1" s="1"/>
  <c r="G46" i="6" s="1"/>
  <c r="D38" i="1"/>
  <c r="I60" i="1" a="1"/>
  <c r="I60" i="1" s="1"/>
  <c r="H60" i="1" a="1"/>
  <c r="H60" i="1" s="1"/>
  <c r="G45" i="6" s="1"/>
  <c r="F38" i="1"/>
  <c r="E39" i="1"/>
  <c r="H59" i="1" a="1"/>
  <c r="H59" i="1" s="1"/>
  <c r="G44" i="6" s="1"/>
  <c r="E37" i="1"/>
  <c r="E40" i="1"/>
  <c r="I38" i="1" a="1"/>
  <c r="I38" i="1" s="1"/>
  <c r="I58" i="1" a="1"/>
  <c r="I58" i="1" s="1"/>
  <c r="E38" i="1"/>
  <c r="G60" i="1" l="1"/>
  <c r="F45" i="6" s="1"/>
  <c r="G61" i="1"/>
  <c r="F46" i="6" s="1"/>
  <c r="C94" i="1"/>
  <c r="C93" i="1"/>
  <c r="C92" i="1"/>
  <c r="C91" i="1"/>
  <c r="G23" i="6"/>
  <c r="H74" i="1"/>
  <c r="H73" i="1"/>
  <c r="H69" i="1"/>
  <c r="H72" i="1"/>
  <c r="H70" i="1"/>
  <c r="H71" i="1"/>
  <c r="H76" i="1"/>
  <c r="H75" i="1"/>
  <c r="D75" i="1"/>
  <c r="D73" i="1"/>
  <c r="D69" i="1"/>
  <c r="D71" i="1"/>
  <c r="D72" i="1"/>
  <c r="D76" i="1"/>
  <c r="D74" i="1"/>
  <c r="D70" i="1"/>
  <c r="F74" i="1"/>
  <c r="F71" i="1"/>
  <c r="F69" i="1"/>
  <c r="F70" i="1"/>
  <c r="F73" i="1"/>
  <c r="F72" i="1"/>
  <c r="F75" i="1"/>
  <c r="F76" i="1"/>
  <c r="E74" i="1"/>
  <c r="G74" i="1" s="1"/>
  <c r="E75" i="1"/>
  <c r="E70" i="1"/>
  <c r="E73" i="1"/>
  <c r="E72" i="1"/>
  <c r="E69" i="1"/>
  <c r="E71" i="1"/>
  <c r="E76" i="1"/>
  <c r="H23" i="6"/>
  <c r="I71" i="1"/>
  <c r="I69" i="1"/>
  <c r="I70" i="1"/>
  <c r="I72" i="1"/>
  <c r="I73" i="1"/>
  <c r="I74" i="1"/>
  <c r="I75" i="1"/>
  <c r="I76" i="1"/>
  <c r="H24" i="6"/>
  <c r="C24" i="6"/>
  <c r="G59" i="1"/>
  <c r="F44" i="6" s="1"/>
  <c r="G58" i="1"/>
  <c r="F43" i="6" s="1"/>
  <c r="C100" i="1"/>
  <c r="C106" i="1" s="1"/>
  <c r="A19" i="7"/>
  <c r="H45" i="6"/>
  <c r="C45" i="6"/>
  <c r="E46" i="6"/>
  <c r="A20" i="7"/>
  <c r="C99" i="1"/>
  <c r="C105" i="1" s="1"/>
  <c r="A12" i="7"/>
  <c r="D45" i="6"/>
  <c r="H46" i="6"/>
  <c r="H43" i="6"/>
  <c r="A11" i="7"/>
  <c r="D26" i="6"/>
  <c r="H26" i="6"/>
  <c r="C25" i="6"/>
  <c r="G37" i="1"/>
  <c r="F23" i="6" s="1"/>
  <c r="D23" i="6"/>
  <c r="D25" i="6"/>
  <c r="E23" i="6"/>
  <c r="E24" i="6"/>
  <c r="C26" i="6"/>
  <c r="E25" i="6"/>
  <c r="D24" i="6"/>
  <c r="H25" i="6"/>
  <c r="C23" i="6"/>
  <c r="G39" i="1"/>
  <c r="G38" i="1"/>
  <c r="G40" i="1"/>
  <c r="F26" i="6" s="1"/>
  <c r="G73" i="1" l="1"/>
  <c r="G71" i="1"/>
  <c r="G70" i="1"/>
  <c r="G75" i="1"/>
  <c r="E94" i="1"/>
  <c r="E91" i="1"/>
  <c r="E93" i="1"/>
  <c r="E92" i="1"/>
  <c r="F117" i="1"/>
  <c r="F115" i="1"/>
  <c r="F118" i="1"/>
  <c r="F116" i="1"/>
  <c r="G72" i="1"/>
  <c r="H94" i="1" a="1"/>
  <c r="H94" i="1" s="1"/>
  <c r="H93" i="1" a="1"/>
  <c r="H93" i="1" s="1"/>
  <c r="H91" i="1" a="1"/>
  <c r="H91" i="1" s="1"/>
  <c r="H92" i="1" a="1"/>
  <c r="H92" i="1" s="1"/>
  <c r="I117" i="1"/>
  <c r="I17" i="8" s="1"/>
  <c r="I116" i="1"/>
  <c r="I16" i="8" s="1"/>
  <c r="I118" i="1"/>
  <c r="I18" i="8" s="1"/>
  <c r="I115" i="1"/>
  <c r="I15" i="8" s="1"/>
  <c r="I94" i="1" a="1"/>
  <c r="I94" i="1" s="1"/>
  <c r="I91" i="1" a="1"/>
  <c r="I91" i="1" s="1"/>
  <c r="I93" i="1" a="1"/>
  <c r="I93" i="1" s="1"/>
  <c r="I92" i="1" a="1"/>
  <c r="I92" i="1" s="1"/>
  <c r="J116" i="1"/>
  <c r="J117" i="1"/>
  <c r="J118" i="1"/>
  <c r="J115" i="1"/>
  <c r="F94" i="1"/>
  <c r="F91" i="1"/>
  <c r="F93" i="1"/>
  <c r="F92" i="1"/>
  <c r="G118" i="1"/>
  <c r="G115" i="1"/>
  <c r="G117" i="1"/>
  <c r="G116" i="1"/>
  <c r="D92" i="1"/>
  <c r="D94" i="1"/>
  <c r="D91" i="1"/>
  <c r="D93" i="1"/>
  <c r="E116" i="1"/>
  <c r="E117" i="1"/>
  <c r="E118" i="1"/>
  <c r="E18" i="8" s="1"/>
  <c r="E115" i="1"/>
  <c r="G76" i="1"/>
  <c r="F25" i="6"/>
  <c r="F24" i="6"/>
  <c r="C115" i="1"/>
  <c r="C15" i="8" s="1"/>
  <c r="B15" i="8"/>
  <c r="C118" i="1"/>
  <c r="C18" i="8" s="1"/>
  <c r="B18" i="8"/>
  <c r="C116" i="1"/>
  <c r="C16" i="8" s="1"/>
  <c r="B16" i="8"/>
  <c r="B111" i="1"/>
  <c r="I16" i="7"/>
  <c r="B112" i="1"/>
  <c r="I15" i="7"/>
  <c r="C117" i="1"/>
  <c r="C17" i="8" s="1"/>
  <c r="B17" i="8"/>
  <c r="G69" i="1"/>
  <c r="G114" i="1" l="1"/>
  <c r="F105" i="1"/>
  <c r="G113" i="1"/>
  <c r="G13" i="8" s="1"/>
  <c r="F106" i="1"/>
  <c r="G92" i="1"/>
  <c r="G93" i="1"/>
  <c r="E114" i="1"/>
  <c r="E14" i="8" s="1"/>
  <c r="D105" i="1"/>
  <c r="E112" i="1" s="1"/>
  <c r="E12" i="8" s="1"/>
  <c r="E113" i="1"/>
  <c r="E13" i="8" s="1"/>
  <c r="D106" i="1"/>
  <c r="G91" i="1"/>
  <c r="E106" i="1"/>
  <c r="G106" i="1" s="1"/>
  <c r="F113" i="1"/>
  <c r="F13" i="8" s="1"/>
  <c r="E105" i="1"/>
  <c r="F114" i="1"/>
  <c r="F14" i="8" s="1"/>
  <c r="I114" i="1"/>
  <c r="I14" i="8" s="1"/>
  <c r="I113" i="1"/>
  <c r="I13" i="8" s="1"/>
  <c r="J113" i="1"/>
  <c r="J114" i="1"/>
  <c r="G94" i="1"/>
  <c r="E15" i="8"/>
  <c r="E16" i="8"/>
  <c r="E17" i="8"/>
  <c r="G16" i="8"/>
  <c r="G15" i="8"/>
  <c r="G18" i="8"/>
  <c r="G17" i="8"/>
  <c r="F17" i="8"/>
  <c r="C113" i="1"/>
  <c r="C13" i="8" s="1"/>
  <c r="B13" i="8"/>
  <c r="C112" i="1"/>
  <c r="C12" i="8" s="1"/>
  <c r="B12" i="8"/>
  <c r="C111" i="1"/>
  <c r="C11" i="8" s="1"/>
  <c r="B11" i="8"/>
  <c r="C114" i="1"/>
  <c r="C14" i="8" s="1"/>
  <c r="B14" i="8"/>
  <c r="G14" i="8"/>
  <c r="F111" i="1" l="1"/>
  <c r="F112" i="1"/>
  <c r="G105" i="1"/>
  <c r="G112" i="1"/>
  <c r="G12" i="8" s="1"/>
  <c r="G111" i="1"/>
  <c r="G11" i="8" s="1"/>
  <c r="G19" i="8" s="1"/>
  <c r="E111" i="1"/>
  <c r="E11" i="8" s="1"/>
  <c r="H115" i="1"/>
  <c r="H15" i="8" s="1"/>
  <c r="F15" i="8"/>
  <c r="J16" i="8"/>
  <c r="J15" i="8"/>
  <c r="F12" i="8"/>
  <c r="H117" i="1"/>
  <c r="H17" i="8" s="1"/>
  <c r="J18" i="8"/>
  <c r="J17" i="8"/>
  <c r="H114" i="1"/>
  <c r="H14" i="8" s="1"/>
  <c r="H113" i="1"/>
  <c r="H13" i="8" s="1"/>
  <c r="H105" i="1" a="1"/>
  <c r="H105" i="1" s="1"/>
  <c r="I105" i="1" a="1"/>
  <c r="I105" i="1" s="1"/>
  <c r="I106" i="1" a="1"/>
  <c r="I106" i="1" s="1"/>
  <c r="H106" i="1" a="1"/>
  <c r="H106" i="1" s="1"/>
  <c r="H112" i="1" l="1"/>
  <c r="H12" i="8" s="1"/>
  <c r="I112" i="1"/>
  <c r="I12" i="8" s="1"/>
  <c r="I111" i="1"/>
  <c r="I11" i="8" s="1"/>
  <c r="J112" i="1"/>
  <c r="J12" i="8" s="1"/>
  <c r="J111" i="1"/>
  <c r="J11" i="8" s="1"/>
  <c r="J13" i="8"/>
  <c r="J14" i="8"/>
  <c r="H116" i="1"/>
  <c r="H16" i="8" s="1"/>
  <c r="F16" i="8"/>
  <c r="H118" i="1"/>
  <c r="H18" i="8" s="1"/>
  <c r="F18" i="8"/>
  <c r="H111" i="1"/>
  <c r="H11" i="8" s="1"/>
  <c r="F11" i="8"/>
  <c r="J19" i="8" l="1"/>
  <c r="F19" i="8"/>
  <c r="H19" i="8" s="1"/>
  <c r="I19" i="8"/>
</calcChain>
</file>

<file path=xl/sharedStrings.xml><?xml version="1.0" encoding="utf-8"?>
<sst xmlns="http://schemas.openxmlformats.org/spreadsheetml/2006/main" count="238" uniqueCount="82">
  <si>
    <t>Ort</t>
  </si>
  <si>
    <t>Datum</t>
  </si>
  <si>
    <t>Teilnehmerliste</t>
  </si>
  <si>
    <t>Vorname</t>
  </si>
  <si>
    <t>Nachname</t>
  </si>
  <si>
    <t>Name kombiniert</t>
  </si>
  <si>
    <t>Verein</t>
  </si>
  <si>
    <t>Gruppe</t>
  </si>
  <si>
    <t>GD</t>
  </si>
  <si>
    <t>A</t>
  </si>
  <si>
    <t>B</t>
  </si>
  <si>
    <t>Gruppe A</t>
  </si>
  <si>
    <t>Begegnung</t>
  </si>
  <si>
    <t>Spieler</t>
  </si>
  <si>
    <t>MP</t>
  </si>
  <si>
    <t>Pkt.</t>
  </si>
  <si>
    <t>Aufn.</t>
  </si>
  <si>
    <t>BED</t>
  </si>
  <si>
    <t>HS</t>
  </si>
  <si>
    <t>A1</t>
  </si>
  <si>
    <t>A4</t>
  </si>
  <si>
    <t>A2</t>
  </si>
  <si>
    <t>A3</t>
  </si>
  <si>
    <t>Gewinner Spiel 1</t>
  </si>
  <si>
    <t>Gewinner Spiel 2</t>
  </si>
  <si>
    <t>Verlierer Spiel 1</t>
  </si>
  <si>
    <t>Verlierer Spiel 2</t>
  </si>
  <si>
    <t>Rang</t>
  </si>
  <si>
    <t>Turnier</t>
  </si>
  <si>
    <t>Modus</t>
  </si>
  <si>
    <t>Gruppe B</t>
  </si>
  <si>
    <t>B1</t>
  </si>
  <si>
    <t>B4</t>
  </si>
  <si>
    <t>B2</t>
  </si>
  <si>
    <t>B3</t>
  </si>
  <si>
    <t>Spiel Nr.</t>
  </si>
  <si>
    <t>Rangking
Gruppe A</t>
  </si>
  <si>
    <t>Rangking
Gruppe B</t>
  </si>
  <si>
    <t>Position</t>
  </si>
  <si>
    <t>Ranking nach Gruppenphase</t>
  </si>
  <si>
    <t>Rang Gruppe</t>
  </si>
  <si>
    <t>Rang Gesamt</t>
  </si>
  <si>
    <t>Halbfinale</t>
  </si>
  <si>
    <t>n.V.</t>
  </si>
  <si>
    <t>Ranking nach dem Halbfinale</t>
  </si>
  <si>
    <t>Gewinner Spiel 4</t>
  </si>
  <si>
    <t>Verlierer Spiel 4</t>
  </si>
  <si>
    <t>Gewinner Spiel 3</t>
  </si>
  <si>
    <t>Verlierer Spiel 3</t>
  </si>
  <si>
    <t>Ranking nach dem Finale</t>
  </si>
  <si>
    <t>Endergebnis</t>
  </si>
  <si>
    <t>RLP</t>
  </si>
  <si>
    <t>Runde</t>
  </si>
  <si>
    <t>Finale</t>
  </si>
  <si>
    <t>Gruppen 3.</t>
  </si>
  <si>
    <t>Gruppen 4.</t>
  </si>
  <si>
    <t>Saison</t>
  </si>
  <si>
    <t>2026/2027</t>
  </si>
  <si>
    <t>Ort:</t>
  </si>
  <si>
    <t>Datum:</t>
  </si>
  <si>
    <t>Modus:</t>
  </si>
  <si>
    <t>Distanz</t>
  </si>
  <si>
    <t>Distanz:</t>
  </si>
  <si>
    <t>Platz</t>
  </si>
  <si>
    <t>Auf.</t>
  </si>
  <si>
    <t>n.V</t>
  </si>
  <si>
    <t>Summe</t>
  </si>
  <si>
    <t>--&gt; zum ausfüllen</t>
  </si>
  <si>
    <t>--&gt; zum Sortieren</t>
  </si>
  <si>
    <t>Meisterschaft Dreiband</t>
  </si>
  <si>
    <t>BC Musterort</t>
  </si>
  <si>
    <t>00.-00. Monat 20XX</t>
  </si>
  <si>
    <t>00 Punkte / 00 Aufnahmen</t>
  </si>
  <si>
    <t>8 Teilnehmer | 2 Gruppen á 4 Spieler - HF - F</t>
  </si>
  <si>
    <t>Einzelmeisterschaft Dreiband mit 8 Teilnehmern</t>
  </si>
  <si>
    <t>1. Gruppe A</t>
  </si>
  <si>
    <t>2. Gruppe B</t>
  </si>
  <si>
    <t>1. Gruppe B</t>
  </si>
  <si>
    <t>2. Gruppe A</t>
  </si>
  <si>
    <t>Sieger Spiel 13</t>
  </si>
  <si>
    <t>Sieger Spiel 14</t>
  </si>
  <si>
    <t>MP im 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</si>
</sst>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C88C00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FFC000"/>
      </left>
      <right style="medium">
        <color rgb="FFFFC000"/>
      </right>
      <top style="medium">
        <color auto="1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FFC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FFC000"/>
      </right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00B050"/>
      </left>
      <right style="thin">
        <color auto="1"/>
      </right>
      <top style="medium">
        <color rgb="FF00B05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0">
    <xf numFmtId="0" fontId="0" fillId="0" borderId="0" xfId="0"/>
    <xf numFmtId="0" fontId="0" fillId="5" borderId="11" xfId="0" applyFill="1" applyBorder="1" applyProtection="1">
      <protection locked="0"/>
    </xf>
    <xf numFmtId="0" fontId="0" fillId="6" borderId="14" xfId="0" applyFont="1" applyFill="1" applyBorder="1" applyProtection="1">
      <protection locked="0"/>
    </xf>
    <xf numFmtId="164" fontId="0" fillId="6" borderId="14" xfId="0" applyNumberFormat="1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1" fillId="6" borderId="16" xfId="0" applyFont="1" applyFill="1" applyBorder="1" applyProtection="1">
      <protection locked="0"/>
    </xf>
    <xf numFmtId="2" fontId="3" fillId="6" borderId="1" xfId="1" applyNumberFormat="1" applyFont="1" applyFill="1" applyBorder="1" applyAlignment="1" applyProtection="1">
      <alignment horizontal="center"/>
    </xf>
    <xf numFmtId="0" fontId="3" fillId="0" borderId="0" xfId="1" applyFont="1" applyProtection="1"/>
    <xf numFmtId="0" fontId="3" fillId="0" borderId="19" xfId="2" applyFont="1" applyBorder="1" applyProtection="1"/>
    <xf numFmtId="0" fontId="3" fillId="0" borderId="31" xfId="2" applyFont="1" applyBorder="1" applyProtection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4" fillId="2" borderId="29" xfId="0" applyFont="1" applyFill="1" applyBorder="1"/>
    <xf numFmtId="0" fontId="3" fillId="5" borderId="1" xfId="0" applyFont="1" applyFill="1" applyBorder="1"/>
    <xf numFmtId="0" fontId="3" fillId="7" borderId="1" xfId="0" applyFont="1" applyFill="1" applyBorder="1"/>
    <xf numFmtId="0" fontId="3" fillId="0" borderId="30" xfId="1" applyFont="1" applyBorder="1" applyAlignment="1" applyProtection="1">
      <alignment horizontal="center"/>
    </xf>
    <xf numFmtId="164" fontId="3" fillId="0" borderId="30" xfId="1" applyNumberFormat="1" applyFont="1" applyBorder="1" applyProtection="1"/>
    <xf numFmtId="0" fontId="3" fillId="0" borderId="2" xfId="1" applyFont="1" applyBorder="1" applyAlignment="1" applyProtection="1">
      <alignment horizontal="center"/>
    </xf>
    <xf numFmtId="164" fontId="3" fillId="0" borderId="2" xfId="1" applyNumberFormat="1" applyFont="1" applyBorder="1" applyProtection="1"/>
    <xf numFmtId="0" fontId="5" fillId="2" borderId="1" xfId="0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</xf>
    <xf numFmtId="0" fontId="6" fillId="8" borderId="1" xfId="0" applyFont="1" applyFill="1" applyBorder="1" applyAlignment="1" applyProtection="1">
      <alignment horizontal="center"/>
    </xf>
    <xf numFmtId="0" fontId="6" fillId="11" borderId="3" xfId="0" applyFont="1" applyFill="1" applyBorder="1" applyAlignment="1" applyProtection="1">
      <alignment horizontal="center"/>
    </xf>
    <xf numFmtId="0" fontId="6" fillId="8" borderId="3" xfId="0" applyFont="1" applyFill="1" applyBorder="1" applyAlignment="1" applyProtection="1">
      <alignment horizontal="center"/>
    </xf>
    <xf numFmtId="0" fontId="6" fillId="10" borderId="2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6" fillId="8" borderId="2" xfId="0" applyFont="1" applyFill="1" applyBorder="1" applyAlignment="1" applyProtection="1">
      <alignment horizontal="center"/>
    </xf>
    <xf numFmtId="0" fontId="0" fillId="0" borderId="0" xfId="0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0" fontId="0" fillId="0" borderId="6" xfId="0" applyBorder="1" applyProtection="1"/>
    <xf numFmtId="0" fontId="0" fillId="0" borderId="12" xfId="0" applyBorder="1" applyProtection="1"/>
    <xf numFmtId="0" fontId="0" fillId="0" borderId="1" xfId="0" applyBorder="1" applyProtection="1"/>
    <xf numFmtId="164" fontId="0" fillId="0" borderId="5" xfId="0" applyNumberFormat="1" applyBorder="1" applyProtection="1"/>
    <xf numFmtId="164" fontId="0" fillId="0" borderId="6" xfId="0" applyNumberFormat="1" applyBorder="1" applyAlignment="1" applyProtection="1">
      <alignment horizontal="right"/>
    </xf>
    <xf numFmtId="0" fontId="0" fillId="0" borderId="2" xfId="0" applyBorder="1" applyProtection="1"/>
    <xf numFmtId="0" fontId="0" fillId="0" borderId="13" xfId="0" applyBorder="1" applyProtection="1"/>
    <xf numFmtId="0" fontId="0" fillId="0" borderId="10" xfId="0" applyBorder="1" applyProtection="1"/>
    <xf numFmtId="164" fontId="0" fillId="0" borderId="2" xfId="0" applyNumberFormat="1" applyBorder="1" applyProtection="1"/>
    <xf numFmtId="164" fontId="0" fillId="0" borderId="13" xfId="0" applyNumberFormat="1" applyBorder="1" applyAlignment="1" applyProtection="1">
      <alignment horizontal="right"/>
    </xf>
    <xf numFmtId="0" fontId="0" fillId="0" borderId="3" xfId="0" applyBorder="1" applyProtection="1"/>
    <xf numFmtId="0" fontId="0" fillId="0" borderId="8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Alignment="1" applyProtection="1">
      <alignment horizontal="right"/>
    </xf>
    <xf numFmtId="0" fontId="0" fillId="0" borderId="3" xfId="0" applyFill="1" applyBorder="1" applyProtection="1"/>
    <xf numFmtId="0" fontId="0" fillId="0" borderId="2" xfId="0" applyFill="1" applyBorder="1" applyProtection="1"/>
    <xf numFmtId="0" fontId="0" fillId="0" borderId="4" xfId="0" applyFill="1" applyBorder="1" applyProtection="1"/>
    <xf numFmtId="0" fontId="0" fillId="0" borderId="4" xfId="0" applyBorder="1" applyProtection="1"/>
    <xf numFmtId="0" fontId="0" fillId="0" borderId="9" xfId="0" applyBorder="1" applyProtection="1"/>
    <xf numFmtId="164" fontId="0" fillId="0" borderId="4" xfId="0" applyNumberFormat="1" applyBorder="1" applyProtection="1"/>
    <xf numFmtId="164" fontId="0" fillId="0" borderId="9" xfId="0" applyNumberFormat="1" applyBorder="1" applyAlignment="1" applyProtection="1">
      <alignment horizontal="right"/>
    </xf>
    <xf numFmtId="0" fontId="1" fillId="2" borderId="18" xfId="0" applyFont="1" applyFill="1" applyBorder="1" applyProtection="1"/>
    <xf numFmtId="0" fontId="0" fillId="5" borderId="1" xfId="0" applyFill="1" applyBorder="1" applyProtection="1"/>
    <xf numFmtId="0" fontId="0" fillId="4" borderId="1" xfId="0" applyFill="1" applyBorder="1" applyProtection="1"/>
    <xf numFmtId="0" fontId="0" fillId="0" borderId="7" xfId="0" applyBorder="1" applyProtection="1"/>
    <xf numFmtId="0" fontId="1" fillId="2" borderId="7" xfId="0" applyFont="1" applyFill="1" applyBorder="1" applyProtection="1"/>
    <xf numFmtId="0" fontId="0" fillId="5" borderId="5" xfId="0" applyFill="1" applyBorder="1" applyProtection="1"/>
    <xf numFmtId="0" fontId="0" fillId="4" borderId="5" xfId="0" applyFill="1" applyBorder="1" applyProtection="1"/>
    <xf numFmtId="0" fontId="0" fillId="0" borderId="27" xfId="0" applyBorder="1" applyProtection="1"/>
    <xf numFmtId="164" fontId="0" fillId="0" borderId="1" xfId="0" applyNumberFormat="1" applyBorder="1" applyProtection="1"/>
    <xf numFmtId="0" fontId="0" fillId="6" borderId="26" xfId="0" applyFill="1" applyBorder="1" applyProtection="1">
      <protection locked="0"/>
    </xf>
    <xf numFmtId="0" fontId="0" fillId="6" borderId="14" xfId="0" applyFill="1" applyBorder="1" applyProtection="1">
      <protection locked="0"/>
    </xf>
    <xf numFmtId="164" fontId="0" fillId="6" borderId="14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0" borderId="0" xfId="0" quotePrefix="1" applyProtection="1"/>
    <xf numFmtId="0" fontId="3" fillId="0" borderId="0" xfId="0" applyFont="1" applyProtection="1"/>
    <xf numFmtId="0" fontId="3" fillId="0" borderId="1" xfId="0" applyFont="1" applyBorder="1" applyProtection="1"/>
    <xf numFmtId="0" fontId="3" fillId="0" borderId="30" xfId="1" applyFont="1" applyFill="1" applyBorder="1" applyAlignment="1" applyProtection="1">
      <alignment horizontal="center"/>
    </xf>
    <xf numFmtId="0" fontId="3" fillId="0" borderId="17" xfId="1" applyFont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32" xfId="1" applyFont="1" applyBorder="1" applyAlignment="1" applyProtection="1">
      <alignment horizontal="center"/>
    </xf>
    <xf numFmtId="3" fontId="5" fillId="8" borderId="3" xfId="0" applyNumberFormat="1" applyFont="1" applyFill="1" applyBorder="1" applyAlignment="1" applyProtection="1">
      <alignment horizontal="right"/>
    </xf>
    <xf numFmtId="164" fontId="5" fillId="8" borderId="3" xfId="0" applyNumberFormat="1" applyFont="1" applyFill="1" applyBorder="1" applyAlignment="1" applyProtection="1">
      <alignment horizontal="right"/>
    </xf>
    <xf numFmtId="0" fontId="5" fillId="8" borderId="3" xfId="0" applyFont="1" applyFill="1" applyBorder="1" applyAlignment="1" applyProtection="1">
      <alignment horizontal="right"/>
    </xf>
    <xf numFmtId="0" fontId="6" fillId="8" borderId="3" xfId="0" applyFont="1" applyFill="1" applyBorder="1" applyAlignment="1" applyProtection="1">
      <alignment horizontal="right"/>
    </xf>
    <xf numFmtId="0" fontId="0" fillId="12" borderId="6" xfId="0" applyFill="1" applyBorder="1" applyProtection="1"/>
    <xf numFmtId="0" fontId="0" fillId="8" borderId="6" xfId="0" applyFill="1" applyBorder="1" applyProtection="1"/>
    <xf numFmtId="0" fontId="0" fillId="12" borderId="5" xfId="0" applyFill="1" applyBorder="1" applyProtection="1"/>
    <xf numFmtId="0" fontId="0" fillId="8" borderId="5" xfId="0" applyFill="1" applyBorder="1" applyProtection="1"/>
    <xf numFmtId="0" fontId="1" fillId="3" borderId="1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4" fillId="8" borderId="6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28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3" borderId="2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8" borderId="6" xfId="0" applyFont="1" applyFill="1" applyBorder="1" applyAlignment="1" applyProtection="1">
      <alignment horizontal="center"/>
    </xf>
    <xf numFmtId="0" fontId="4" fillId="8" borderId="12" xfId="0" applyFont="1" applyFill="1" applyBorder="1" applyAlignment="1" applyProtection="1">
      <alignment horizontal="center"/>
    </xf>
    <xf numFmtId="0" fontId="4" fillId="8" borderId="5" xfId="0" applyFont="1" applyFill="1" applyBorder="1" applyAlignment="1" applyProtection="1">
      <alignment horizontal="center"/>
    </xf>
    <xf numFmtId="0" fontId="4" fillId="8" borderId="1" xfId="0" applyFont="1" applyFill="1" applyBorder="1" applyAlignment="1">
      <alignment horizontal="center"/>
    </xf>
    <xf numFmtId="0" fontId="5" fillId="8" borderId="3" xfId="0" applyFont="1" applyFill="1" applyBorder="1" applyAlignment="1" applyProtection="1">
      <alignment horizontal="center"/>
    </xf>
  </cellXfs>
  <cellStyles count="3">
    <cellStyle name="Standard" xfId="0" builtinId="0"/>
    <cellStyle name="Standard 2" xfId="1"/>
    <cellStyle name="Standard 2 2" xfId="2"/>
  </cellStyles>
  <dxfs count="8"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6"/>
      <color rgb="FF78FF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34</xdr:row>
      <xdr:rowOff>190500</xdr:rowOff>
    </xdr:from>
    <xdr:to>
      <xdr:col>20</xdr:col>
      <xdr:colOff>609599</xdr:colOff>
      <xdr:row>36</xdr:row>
      <xdr:rowOff>66675</xdr:rowOff>
    </xdr:to>
    <xdr:sp macro="" textlink="">
      <xdr:nvSpPr>
        <xdr:cNvPr id="2" name="Textfeld 1"/>
        <xdr:cNvSpPr txBox="1"/>
      </xdr:nvSpPr>
      <xdr:spPr>
        <a:xfrm>
          <a:off x="10306050" y="8324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A)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36</xdr:row>
      <xdr:rowOff>104776</xdr:rowOff>
    </xdr:from>
    <xdr:to>
      <xdr:col>21</xdr:col>
      <xdr:colOff>9525</xdr:colOff>
      <xdr:row>44</xdr:row>
      <xdr:rowOff>182657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5575" y="8639176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56</xdr:row>
      <xdr:rowOff>0</xdr:rowOff>
    </xdr:from>
    <xdr:to>
      <xdr:col>20</xdr:col>
      <xdr:colOff>609599</xdr:colOff>
      <xdr:row>57</xdr:row>
      <xdr:rowOff>76200</xdr:rowOff>
    </xdr:to>
    <xdr:sp macro="" textlink="">
      <xdr:nvSpPr>
        <xdr:cNvPr id="4" name="Textfeld 3"/>
        <xdr:cNvSpPr txBox="1"/>
      </xdr:nvSpPr>
      <xdr:spPr>
        <a:xfrm>
          <a:off x="11325225" y="1111567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B)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57</xdr:row>
      <xdr:rowOff>123825</xdr:rowOff>
    </xdr:from>
    <xdr:to>
      <xdr:col>21</xdr:col>
      <xdr:colOff>0</xdr:colOff>
      <xdr:row>66</xdr:row>
      <xdr:rowOff>20731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1283017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68</xdr:row>
      <xdr:rowOff>142875</xdr:rowOff>
    </xdr:from>
    <xdr:to>
      <xdr:col>21</xdr:col>
      <xdr:colOff>28575</xdr:colOff>
      <xdr:row>78</xdr:row>
      <xdr:rowOff>654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50" y="13601700"/>
          <a:ext cx="6115050" cy="183897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67</xdr:row>
      <xdr:rowOff>0</xdr:rowOff>
    </xdr:from>
    <xdr:to>
      <xdr:col>20</xdr:col>
      <xdr:colOff>609599</xdr:colOff>
      <xdr:row>68</xdr:row>
      <xdr:rowOff>76200</xdr:rowOff>
    </xdr:to>
    <xdr:sp macro="" textlink="">
      <xdr:nvSpPr>
        <xdr:cNvPr id="12" name="Textfeld 11"/>
        <xdr:cNvSpPr txBox="1"/>
      </xdr:nvSpPr>
      <xdr:spPr>
        <a:xfrm>
          <a:off x="11325225" y="132588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Gruppenphase)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88</xdr:row>
      <xdr:rowOff>0</xdr:rowOff>
    </xdr:from>
    <xdr:to>
      <xdr:col>20</xdr:col>
      <xdr:colOff>609599</xdr:colOff>
      <xdr:row>89</xdr:row>
      <xdr:rowOff>85725</xdr:rowOff>
    </xdr:to>
    <xdr:sp macro="" textlink="">
      <xdr:nvSpPr>
        <xdr:cNvPr id="15" name="Textfeld 14"/>
        <xdr:cNvSpPr txBox="1"/>
      </xdr:nvSpPr>
      <xdr:spPr>
        <a:xfrm>
          <a:off x="10306050" y="333184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Halbfinale)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103</xdr:row>
      <xdr:rowOff>161925</xdr:rowOff>
    </xdr:from>
    <xdr:to>
      <xdr:col>21</xdr:col>
      <xdr:colOff>9525</xdr:colOff>
      <xdr:row>112</xdr:row>
      <xdr:rowOff>68356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20488275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102</xdr:row>
      <xdr:rowOff>0</xdr:rowOff>
    </xdr:from>
    <xdr:to>
      <xdr:col>20</xdr:col>
      <xdr:colOff>609599</xdr:colOff>
      <xdr:row>103</xdr:row>
      <xdr:rowOff>85725</xdr:rowOff>
    </xdr:to>
    <xdr:sp macro="" textlink="">
      <xdr:nvSpPr>
        <xdr:cNvPr id="18" name="Textfeld 17"/>
        <xdr:cNvSpPr txBox="1"/>
      </xdr:nvSpPr>
      <xdr:spPr>
        <a:xfrm>
          <a:off x="11325225" y="20135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Finale)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21</xdr:col>
      <xdr:colOff>9526</xdr:colOff>
      <xdr:row>99</xdr:row>
      <xdr:rowOff>39122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25225" y="17783175"/>
          <a:ext cx="6105526" cy="18107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34291</xdr:colOff>
      <xdr:row>11</xdr:row>
      <xdr:rowOff>0</xdr:rowOff>
    </xdr:from>
    <xdr:to>
      <xdr:col>7</xdr:col>
      <xdr:colOff>521181</xdr:colOff>
      <xdr:row>19</xdr:row>
      <xdr:rowOff>3810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2796541" y="1790700"/>
          <a:ext cx="486890" cy="1337310"/>
          <a:chOff x="2789465" y="1154567"/>
          <a:chExt cx="696685" cy="779347"/>
        </a:xfrm>
      </xdr:grpSpPr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118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8.140625" style="39" bestFit="1" customWidth="1"/>
    <col min="2" max="2" width="24.28515625" style="39" customWidth="1"/>
    <col min="3" max="3" width="21" style="39" bestFit="1" customWidth="1"/>
    <col min="4" max="4" width="18.140625" style="39" bestFit="1" customWidth="1"/>
    <col min="5" max="6" width="21" style="39" bestFit="1" customWidth="1"/>
    <col min="7" max="7" width="7.7109375" style="39" bestFit="1" customWidth="1"/>
    <col min="8" max="9" width="8.42578125" style="39" bestFit="1" customWidth="1"/>
    <col min="10" max="10" width="12.5703125" style="39" bestFit="1" customWidth="1"/>
    <col min="11" max="16384" width="9.140625" style="39"/>
  </cols>
  <sheetData>
    <row r="1" spans="1:13" x14ac:dyDescent="0.25">
      <c r="A1" s="92" t="s">
        <v>74</v>
      </c>
      <c r="B1" s="93"/>
      <c r="C1" s="93"/>
      <c r="D1" s="93"/>
      <c r="E1" s="93"/>
      <c r="F1" s="93"/>
      <c r="G1" s="93"/>
      <c r="H1" s="93"/>
      <c r="I1" s="93"/>
      <c r="J1" s="94"/>
    </row>
    <row r="2" spans="1:13" ht="15.75" thickBot="1" x14ac:dyDescent="0.3"/>
    <row r="3" spans="1:13" ht="15.75" thickBot="1" x14ac:dyDescent="0.3">
      <c r="A3" s="39" t="s">
        <v>28</v>
      </c>
      <c r="B3" s="1" t="s">
        <v>69</v>
      </c>
      <c r="L3" s="1"/>
      <c r="M3" s="76" t="s">
        <v>67</v>
      </c>
    </row>
    <row r="4" spans="1:13" ht="15.75" thickBot="1" x14ac:dyDescent="0.3">
      <c r="A4" s="39" t="s">
        <v>29</v>
      </c>
      <c r="B4" s="39" t="s">
        <v>73</v>
      </c>
    </row>
    <row r="5" spans="1:13" ht="15.75" thickBot="1" x14ac:dyDescent="0.3">
      <c r="A5" s="39" t="s">
        <v>0</v>
      </c>
      <c r="B5" s="1" t="s">
        <v>70</v>
      </c>
      <c r="L5" s="2"/>
      <c r="M5" s="76" t="s">
        <v>68</v>
      </c>
    </row>
    <row r="6" spans="1:13" ht="15.75" thickBot="1" x14ac:dyDescent="0.3">
      <c r="A6" s="39" t="s">
        <v>1</v>
      </c>
      <c r="B6" s="1" t="s">
        <v>71</v>
      </c>
    </row>
    <row r="7" spans="1:13" ht="15.75" thickBot="1" x14ac:dyDescent="0.3">
      <c r="A7" s="39" t="s">
        <v>56</v>
      </c>
      <c r="B7" s="1" t="s">
        <v>57</v>
      </c>
    </row>
    <row r="8" spans="1:13" ht="15.75" thickBot="1" x14ac:dyDescent="0.3">
      <c r="A8" s="39" t="s">
        <v>61</v>
      </c>
      <c r="B8" s="1" t="s">
        <v>72</v>
      </c>
    </row>
    <row r="10" spans="1:13" x14ac:dyDescent="0.25">
      <c r="A10" s="92" t="s">
        <v>2</v>
      </c>
      <c r="B10" s="93"/>
      <c r="C10" s="93"/>
      <c r="D10" s="93"/>
      <c r="E10" s="93"/>
      <c r="F10" s="94"/>
    </row>
    <row r="11" spans="1:13" ht="15.75" thickBot="1" x14ac:dyDescent="0.3">
      <c r="A11" s="40" t="s">
        <v>38</v>
      </c>
      <c r="B11" s="41" t="s">
        <v>4</v>
      </c>
      <c r="C11" s="41" t="s">
        <v>3</v>
      </c>
      <c r="D11" s="40" t="s">
        <v>5</v>
      </c>
      <c r="E11" s="41" t="s">
        <v>6</v>
      </c>
      <c r="F11" s="40" t="s">
        <v>7</v>
      </c>
    </row>
    <row r="12" spans="1:13" ht="15.75" thickBot="1" x14ac:dyDescent="0.3">
      <c r="A12" s="87" t="s">
        <v>19</v>
      </c>
      <c r="B12" s="1"/>
      <c r="C12" s="1"/>
      <c r="D12" s="43" t="str">
        <f>B12&amp;", "&amp;C12</f>
        <v xml:space="preserve">, </v>
      </c>
      <c r="E12" s="1"/>
      <c r="F12" s="89" t="s">
        <v>9</v>
      </c>
    </row>
    <row r="13" spans="1:13" ht="15.75" thickBot="1" x14ac:dyDescent="0.3">
      <c r="A13" s="87" t="s">
        <v>21</v>
      </c>
      <c r="B13" s="1"/>
      <c r="C13" s="1"/>
      <c r="D13" s="43" t="str">
        <f t="shared" ref="D13:D19" si="0">B13&amp;", "&amp;C13</f>
        <v xml:space="preserve">, </v>
      </c>
      <c r="E13" s="1"/>
      <c r="F13" s="89" t="s">
        <v>9</v>
      </c>
    </row>
    <row r="14" spans="1:13" ht="15.75" thickBot="1" x14ac:dyDescent="0.3">
      <c r="A14" s="87" t="s">
        <v>22</v>
      </c>
      <c r="B14" s="1"/>
      <c r="C14" s="1"/>
      <c r="D14" s="43" t="str">
        <f t="shared" si="0"/>
        <v xml:space="preserve">, </v>
      </c>
      <c r="E14" s="1"/>
      <c r="F14" s="89" t="s">
        <v>9</v>
      </c>
    </row>
    <row r="15" spans="1:13" ht="15.75" thickBot="1" x14ac:dyDescent="0.3">
      <c r="A15" s="87" t="s">
        <v>20</v>
      </c>
      <c r="B15" s="1"/>
      <c r="C15" s="1"/>
      <c r="D15" s="43" t="str">
        <f t="shared" si="0"/>
        <v xml:space="preserve">, </v>
      </c>
      <c r="E15" s="1"/>
      <c r="F15" s="89" t="s">
        <v>9</v>
      </c>
    </row>
    <row r="16" spans="1:13" ht="15.75" thickBot="1" x14ac:dyDescent="0.3">
      <c r="A16" s="88" t="s">
        <v>31</v>
      </c>
      <c r="B16" s="1"/>
      <c r="C16" s="1"/>
      <c r="D16" s="43" t="str">
        <f t="shared" si="0"/>
        <v xml:space="preserve">, </v>
      </c>
      <c r="E16" s="1"/>
      <c r="F16" s="90" t="s">
        <v>10</v>
      </c>
    </row>
    <row r="17" spans="1:9" ht="15.75" thickBot="1" x14ac:dyDescent="0.3">
      <c r="A17" s="88" t="s">
        <v>33</v>
      </c>
      <c r="B17" s="1"/>
      <c r="C17" s="1"/>
      <c r="D17" s="43" t="str">
        <f t="shared" si="0"/>
        <v xml:space="preserve">, </v>
      </c>
      <c r="E17" s="1"/>
      <c r="F17" s="90" t="s">
        <v>10</v>
      </c>
    </row>
    <row r="18" spans="1:9" ht="15.75" thickBot="1" x14ac:dyDescent="0.3">
      <c r="A18" s="88" t="s">
        <v>34</v>
      </c>
      <c r="B18" s="1"/>
      <c r="C18" s="1"/>
      <c r="D18" s="43" t="str">
        <f t="shared" si="0"/>
        <v xml:space="preserve">, </v>
      </c>
      <c r="E18" s="1"/>
      <c r="F18" s="90" t="s">
        <v>10</v>
      </c>
    </row>
    <row r="19" spans="1:9" ht="15.75" thickBot="1" x14ac:dyDescent="0.3">
      <c r="A19" s="88" t="s">
        <v>32</v>
      </c>
      <c r="B19" s="1"/>
      <c r="C19" s="1"/>
      <c r="D19" s="43" t="str">
        <f t="shared" si="0"/>
        <v xml:space="preserve">, </v>
      </c>
      <c r="E19" s="1"/>
      <c r="F19" s="90" t="s">
        <v>10</v>
      </c>
    </row>
    <row r="22" spans="1:9" x14ac:dyDescent="0.25">
      <c r="A22" s="95" t="s">
        <v>11</v>
      </c>
      <c r="B22" s="96"/>
      <c r="C22" s="96"/>
      <c r="D22" s="96"/>
      <c r="E22" s="96"/>
      <c r="F22" s="96"/>
      <c r="G22" s="96"/>
      <c r="H22" s="96"/>
      <c r="I22" s="97"/>
    </row>
    <row r="23" spans="1:9" ht="15.75" thickBot="1" x14ac:dyDescent="0.3">
      <c r="A23" s="40" t="s">
        <v>35</v>
      </c>
      <c r="B23" s="40" t="s">
        <v>12</v>
      </c>
      <c r="C23" s="40" t="s">
        <v>13</v>
      </c>
      <c r="D23" s="40" t="s">
        <v>14</v>
      </c>
      <c r="E23" s="41" t="s">
        <v>15</v>
      </c>
      <c r="F23" s="41" t="s">
        <v>16</v>
      </c>
      <c r="G23" s="40" t="s">
        <v>8</v>
      </c>
      <c r="H23" s="40" t="s">
        <v>17</v>
      </c>
      <c r="I23" s="41" t="s">
        <v>18</v>
      </c>
    </row>
    <row r="24" spans="1:9" ht="15.75" thickBot="1" x14ac:dyDescent="0.3">
      <c r="A24" s="44">
        <v>1</v>
      </c>
      <c r="B24" s="44" t="s">
        <v>19</v>
      </c>
      <c r="C24" s="44" t="str">
        <f>VLOOKUP(B24,$A$12:$D$19,4,0)</f>
        <v xml:space="preserve">, </v>
      </c>
      <c r="D24" s="42">
        <f>IF(E24&gt;E25,2,IF(E24=E25,1,0))</f>
        <v>1</v>
      </c>
      <c r="E24" s="1"/>
      <c r="F24" s="1"/>
      <c r="G24" s="45" t="e">
        <f t="shared" ref="G24:G35" si="1">TRUNC(E24/F24,3)</f>
        <v>#DIV/0!</v>
      </c>
      <c r="H24" s="46" t="e">
        <f t="shared" ref="H24:H35" si="2">IF(D24&gt;0,G24,"-,---")</f>
        <v>#DIV/0!</v>
      </c>
      <c r="I24" s="1"/>
    </row>
    <row r="25" spans="1:9" ht="15.75" thickBot="1" x14ac:dyDescent="0.3">
      <c r="A25" s="47">
        <v>1</v>
      </c>
      <c r="B25" s="47" t="s">
        <v>20</v>
      </c>
      <c r="C25" s="47" t="str">
        <f>VLOOKUP(B25,$A$12:$D$19,4,0)</f>
        <v xml:space="preserve">, </v>
      </c>
      <c r="D25" s="48">
        <f>IF(E25&gt;E24,2,IF(E25=E24,1,0))</f>
        <v>1</v>
      </c>
      <c r="E25" s="1"/>
      <c r="F25" s="49" t="str">
        <f>IF(F24="","",F24)</f>
        <v/>
      </c>
      <c r="G25" s="50" t="e">
        <f t="shared" si="1"/>
        <v>#VALUE!</v>
      </c>
      <c r="H25" s="51" t="e">
        <f t="shared" si="2"/>
        <v>#VALUE!</v>
      </c>
      <c r="I25" s="1"/>
    </row>
    <row r="26" spans="1:9" ht="15.75" thickBot="1" x14ac:dyDescent="0.3">
      <c r="A26" s="44">
        <v>3</v>
      </c>
      <c r="B26" s="52" t="s">
        <v>21</v>
      </c>
      <c r="C26" s="52" t="str">
        <f>VLOOKUP(B26,$A$12:$D$19,4,0)</f>
        <v xml:space="preserve">, </v>
      </c>
      <c r="D26" s="53">
        <f>IF(E26&gt;E27,2,IF(E26=E27,1,0))</f>
        <v>1</v>
      </c>
      <c r="E26" s="1"/>
      <c r="F26" s="1"/>
      <c r="G26" s="54" t="e">
        <f t="shared" si="1"/>
        <v>#DIV/0!</v>
      </c>
      <c r="H26" s="55" t="e">
        <f t="shared" si="2"/>
        <v>#DIV/0!</v>
      </c>
      <c r="I26" s="1"/>
    </row>
    <row r="27" spans="1:9" ht="15.75" thickBot="1" x14ac:dyDescent="0.3">
      <c r="A27" s="47">
        <v>3</v>
      </c>
      <c r="B27" s="47" t="s">
        <v>22</v>
      </c>
      <c r="C27" s="47" t="str">
        <f>VLOOKUP(B27,$A$12:$D$19,4,0)</f>
        <v xml:space="preserve">, </v>
      </c>
      <c r="D27" s="48">
        <f>IF(E27&gt;E26,2,IF(E27=E26,1,0))</f>
        <v>1</v>
      </c>
      <c r="E27" s="1"/>
      <c r="F27" s="49" t="str">
        <f>IF(F26="","",F26)</f>
        <v/>
      </c>
      <c r="G27" s="50" t="e">
        <f t="shared" si="1"/>
        <v>#VALUE!</v>
      </c>
      <c r="H27" s="51" t="e">
        <f t="shared" si="2"/>
        <v>#VALUE!</v>
      </c>
      <c r="I27" s="1"/>
    </row>
    <row r="28" spans="1:9" ht="15.75" thickBot="1" x14ac:dyDescent="0.3">
      <c r="A28" s="44">
        <v>5</v>
      </c>
      <c r="B28" s="52" t="s">
        <v>23</v>
      </c>
      <c r="C28" s="52" t="str">
        <f>IF(D24&gt;D25,C24,IF(D24=D25,IF(I24&gt;I25,C24,C25),C25))</f>
        <v xml:space="preserve">, </v>
      </c>
      <c r="D28" s="53">
        <f>IF(E28&gt;E29,2,IF(E28=E29,1,0))</f>
        <v>1</v>
      </c>
      <c r="E28" s="1"/>
      <c r="F28" s="1"/>
      <c r="G28" s="54" t="e">
        <f t="shared" si="1"/>
        <v>#DIV/0!</v>
      </c>
      <c r="H28" s="55" t="e">
        <f t="shared" si="2"/>
        <v>#DIV/0!</v>
      </c>
      <c r="I28" s="1"/>
    </row>
    <row r="29" spans="1:9" ht="15.75" thickBot="1" x14ac:dyDescent="0.3">
      <c r="A29" s="47">
        <v>5</v>
      </c>
      <c r="B29" s="47" t="s">
        <v>47</v>
      </c>
      <c r="C29" s="47" t="str">
        <f>IF(D26&gt;D27,C26,IF(D26=D27,IF(I26&gt;I27,C26,C27),C27))</f>
        <v xml:space="preserve">, </v>
      </c>
      <c r="D29" s="48">
        <f>IF(E29&gt;E28,2,IF(E29=E28,1,0))</f>
        <v>1</v>
      </c>
      <c r="E29" s="1"/>
      <c r="F29" s="49" t="str">
        <f>IF(F28="","",F28)</f>
        <v/>
      </c>
      <c r="G29" s="50" t="e">
        <f t="shared" si="1"/>
        <v>#VALUE!</v>
      </c>
      <c r="H29" s="51" t="e">
        <f t="shared" si="2"/>
        <v>#VALUE!</v>
      </c>
      <c r="I29" s="1"/>
    </row>
    <row r="30" spans="1:9" ht="15.75" thickBot="1" x14ac:dyDescent="0.3">
      <c r="A30" s="44">
        <v>7</v>
      </c>
      <c r="B30" s="52" t="s">
        <v>25</v>
      </c>
      <c r="C30" s="52" t="str">
        <f>IF(D24&lt;D25,C24,IF(D24=D25,IF(I24&lt;I25,C24,C25),C25))</f>
        <v xml:space="preserve">, </v>
      </c>
      <c r="D30" s="53">
        <f>IF(E30&gt;E31,2,IF(E30=E31,1,0))</f>
        <v>1</v>
      </c>
      <c r="E30" s="1"/>
      <c r="F30" s="1"/>
      <c r="G30" s="54" t="e">
        <f t="shared" si="1"/>
        <v>#DIV/0!</v>
      </c>
      <c r="H30" s="55" t="e">
        <f t="shared" si="2"/>
        <v>#DIV/0!</v>
      </c>
      <c r="I30" s="1"/>
    </row>
    <row r="31" spans="1:9" ht="15.75" thickBot="1" x14ac:dyDescent="0.3">
      <c r="A31" s="47">
        <v>7</v>
      </c>
      <c r="B31" s="47" t="s">
        <v>48</v>
      </c>
      <c r="C31" s="47" t="str">
        <f>IF(D26&lt;D27,C26,IF(D26=D27,IF(I26&lt;I27,C26,C27),C27))</f>
        <v xml:space="preserve">, </v>
      </c>
      <c r="D31" s="48">
        <f>IF(E31&gt;E30,2,IF(E31=E30,1,0))</f>
        <v>1</v>
      </c>
      <c r="E31" s="1"/>
      <c r="F31" s="49" t="str">
        <f>IF(F30="","",F30)</f>
        <v/>
      </c>
      <c r="G31" s="50" t="e">
        <f t="shared" si="1"/>
        <v>#VALUE!</v>
      </c>
      <c r="H31" s="51" t="e">
        <f t="shared" si="2"/>
        <v>#VALUE!</v>
      </c>
      <c r="I31" s="1"/>
    </row>
    <row r="32" spans="1:9" ht="15.75" thickBot="1" x14ac:dyDescent="0.3">
      <c r="A32" s="44">
        <v>9</v>
      </c>
      <c r="B32" s="56" t="s">
        <v>23</v>
      </c>
      <c r="C32" s="52" t="str">
        <f>IF(D24&gt;D25,C24,IF(D24=D25,IF(I24&gt;I25,C24,C25),C25))</f>
        <v xml:space="preserve">, </v>
      </c>
      <c r="D32" s="53">
        <f>IF(E32&gt;E33,2,IF(E32=E33,1,0))</f>
        <v>1</v>
      </c>
      <c r="E32" s="1"/>
      <c r="F32" s="1"/>
      <c r="G32" s="54" t="e">
        <f t="shared" si="1"/>
        <v>#DIV/0!</v>
      </c>
      <c r="H32" s="55" t="e">
        <f t="shared" si="2"/>
        <v>#DIV/0!</v>
      </c>
      <c r="I32" s="1"/>
    </row>
    <row r="33" spans="1:10" ht="15.75" thickBot="1" x14ac:dyDescent="0.3">
      <c r="A33" s="47">
        <v>9</v>
      </c>
      <c r="B33" s="57" t="s">
        <v>48</v>
      </c>
      <c r="C33" s="47" t="str">
        <f>IF(D27&lt;D26,C27,IF(D27=D26,IF(I27&lt;I26,C27,C26),C26))</f>
        <v xml:space="preserve">, </v>
      </c>
      <c r="D33" s="48">
        <f>IF(E33&gt;E32,2,IF(E33=E32,1,0))</f>
        <v>1</v>
      </c>
      <c r="E33" s="1"/>
      <c r="F33" s="49" t="str">
        <f>IF(F32="","",F32)</f>
        <v/>
      </c>
      <c r="G33" s="50" t="e">
        <f t="shared" si="1"/>
        <v>#VALUE!</v>
      </c>
      <c r="H33" s="51" t="e">
        <f t="shared" si="2"/>
        <v>#VALUE!</v>
      </c>
      <c r="I33" s="1"/>
    </row>
    <row r="34" spans="1:10" ht="15.75" thickBot="1" x14ac:dyDescent="0.3">
      <c r="A34" s="44">
        <v>11</v>
      </c>
      <c r="B34" s="56" t="s">
        <v>47</v>
      </c>
      <c r="C34" s="52" t="str">
        <f>IF(D26&gt;D27,C26,IF(D26=D27,IF(I26&gt;I27,C26,C27),C27))</f>
        <v xml:space="preserve">, </v>
      </c>
      <c r="D34" s="53">
        <f>IF(E34&gt;E35,2,IF(E34=E35,1,0))</f>
        <v>1</v>
      </c>
      <c r="E34" s="1"/>
      <c r="F34" s="1"/>
      <c r="G34" s="54" t="e">
        <f t="shared" si="1"/>
        <v>#DIV/0!</v>
      </c>
      <c r="H34" s="55" t="e">
        <f t="shared" si="2"/>
        <v>#DIV/0!</v>
      </c>
      <c r="I34" s="1"/>
    </row>
    <row r="35" spans="1:10" ht="15.75" thickBot="1" x14ac:dyDescent="0.3">
      <c r="A35" s="47">
        <v>11</v>
      </c>
      <c r="B35" s="58" t="s">
        <v>25</v>
      </c>
      <c r="C35" s="59" t="str">
        <f>IF(D25&lt;D24,C25,IF(D25=D24,IF(I25&lt;I24,C25,C24),C24))</f>
        <v xml:space="preserve">, </v>
      </c>
      <c r="D35" s="60">
        <f>IF(E35&gt;E34,2,IF(E35=E34,1,0))</f>
        <v>1</v>
      </c>
      <c r="E35" s="4"/>
      <c r="F35" s="49" t="str">
        <f>IF(F34="","",F34)</f>
        <v/>
      </c>
      <c r="G35" s="61" t="e">
        <f t="shared" si="1"/>
        <v>#VALUE!</v>
      </c>
      <c r="H35" s="62" t="e">
        <f t="shared" si="2"/>
        <v>#VALUE!</v>
      </c>
      <c r="I35" s="4"/>
    </row>
    <row r="36" spans="1:10" ht="15.75" customHeight="1" thickBot="1" x14ac:dyDescent="0.3">
      <c r="A36" s="98" t="s">
        <v>36</v>
      </c>
      <c r="B36" s="99"/>
      <c r="C36" s="5" t="s">
        <v>13</v>
      </c>
      <c r="D36" s="5" t="s">
        <v>14</v>
      </c>
      <c r="E36" s="5" t="s">
        <v>15</v>
      </c>
      <c r="F36" s="5" t="s">
        <v>16</v>
      </c>
      <c r="G36" s="5" t="s">
        <v>8</v>
      </c>
      <c r="H36" s="5" t="s">
        <v>17</v>
      </c>
      <c r="I36" s="5" t="s">
        <v>18</v>
      </c>
      <c r="J36" s="63" t="s">
        <v>27</v>
      </c>
    </row>
    <row r="37" spans="1:10" ht="15.75" thickBot="1" x14ac:dyDescent="0.3">
      <c r="A37" s="100"/>
      <c r="B37" s="101"/>
      <c r="C37" s="2" t="str">
        <f>$C$25</f>
        <v xml:space="preserve">, </v>
      </c>
      <c r="D37" s="2">
        <f t="shared" ref="D37:F40" si="3">SUMIF($C$24:$C$35,$C37,D$24:D$35)</f>
        <v>12</v>
      </c>
      <c r="E37" s="2">
        <f t="shared" si="3"/>
        <v>0</v>
      </c>
      <c r="F37" s="2">
        <f t="shared" si="3"/>
        <v>0</v>
      </c>
      <c r="G37" s="3" t="e">
        <f>TRUNC(E37/F37,3)</f>
        <v>#DIV/0!</v>
      </c>
      <c r="H37" s="3" t="e">
        <f t="array" ref="H37">MAX(IF(($C$24:$C$35=$C37),H$24:H$35))</f>
        <v>#DIV/0!</v>
      </c>
      <c r="I37" s="2">
        <f t="array" ref="I37">MAX(IF(($C$24:$C$35=$C37),I$24:I$35))</f>
        <v>0</v>
      </c>
      <c r="J37" s="64">
        <v>1</v>
      </c>
    </row>
    <row r="38" spans="1:10" ht="15.75" thickBot="1" x14ac:dyDescent="0.3">
      <c r="A38" s="100"/>
      <c r="B38" s="101"/>
      <c r="C38" s="2" t="str">
        <f>$C$27</f>
        <v xml:space="preserve">, </v>
      </c>
      <c r="D38" s="2">
        <f t="shared" si="3"/>
        <v>12</v>
      </c>
      <c r="E38" s="2">
        <f t="shared" si="3"/>
        <v>0</v>
      </c>
      <c r="F38" s="2">
        <f t="shared" si="3"/>
        <v>0</v>
      </c>
      <c r="G38" s="3" t="e">
        <f>TRUNC(E38/F38,3)</f>
        <v>#DIV/0!</v>
      </c>
      <c r="H38" s="3" t="e">
        <f t="array" ref="H38">MAX(IF(($C$24:$C$35=$C38),H$24:H$35))</f>
        <v>#DIV/0!</v>
      </c>
      <c r="I38" s="2">
        <f t="array" ref="I38">MAX(IF(($C$24:$C$35=$C38),I$24:I$35))</f>
        <v>0</v>
      </c>
      <c r="J38" s="64">
        <v>2</v>
      </c>
    </row>
    <row r="39" spans="1:10" ht="15.75" thickBot="1" x14ac:dyDescent="0.3">
      <c r="A39" s="100"/>
      <c r="B39" s="101"/>
      <c r="C39" s="2" t="str">
        <f>$C$26</f>
        <v xml:space="preserve">, </v>
      </c>
      <c r="D39" s="2">
        <f t="shared" si="3"/>
        <v>12</v>
      </c>
      <c r="E39" s="2">
        <f t="shared" si="3"/>
        <v>0</v>
      </c>
      <c r="F39" s="2">
        <f t="shared" si="3"/>
        <v>0</v>
      </c>
      <c r="G39" s="3" t="e">
        <f>TRUNC(E39/F39,3)</f>
        <v>#DIV/0!</v>
      </c>
      <c r="H39" s="3" t="e">
        <f t="array" ref="H39">MAX(IF(($C$24:$C$35=$C39),H$24:H$35))</f>
        <v>#DIV/0!</v>
      </c>
      <c r="I39" s="2">
        <f t="array" ref="I39">MAX(IF(($C$24:$C$35=$C39),I$24:I$35))</f>
        <v>0</v>
      </c>
      <c r="J39" s="65">
        <v>3</v>
      </c>
    </row>
    <row r="40" spans="1:10" ht="15.75" thickBot="1" x14ac:dyDescent="0.3">
      <c r="A40" s="102"/>
      <c r="B40" s="103"/>
      <c r="C40" s="2" t="str">
        <f>$C$24</f>
        <v xml:space="preserve">, </v>
      </c>
      <c r="D40" s="2">
        <f t="shared" si="3"/>
        <v>12</v>
      </c>
      <c r="E40" s="2">
        <f t="shared" si="3"/>
        <v>0</v>
      </c>
      <c r="F40" s="2">
        <f t="shared" si="3"/>
        <v>0</v>
      </c>
      <c r="G40" s="3" t="e">
        <f>TRUNC(E40/F40,3)</f>
        <v>#DIV/0!</v>
      </c>
      <c r="H40" s="3" t="e">
        <f t="array" ref="H40">MAX(IF(($C$24:$C$35=$C40),H$24:H$35))</f>
        <v>#DIV/0!</v>
      </c>
      <c r="I40" s="2">
        <f t="array" ref="I40">MAX(IF(($C$24:$C$35=$C40),I$24:I$35))</f>
        <v>0</v>
      </c>
      <c r="J40" s="65">
        <v>4</v>
      </c>
    </row>
    <row r="43" spans="1:10" x14ac:dyDescent="0.25">
      <c r="A43" s="95" t="s">
        <v>30</v>
      </c>
      <c r="B43" s="96"/>
      <c r="C43" s="96"/>
      <c r="D43" s="96"/>
      <c r="E43" s="96"/>
      <c r="F43" s="96"/>
      <c r="G43" s="96"/>
      <c r="H43" s="96"/>
      <c r="I43" s="97"/>
    </row>
    <row r="44" spans="1:10" ht="15.75" thickBot="1" x14ac:dyDescent="0.3">
      <c r="A44" s="40" t="s">
        <v>35</v>
      </c>
      <c r="B44" s="40" t="s">
        <v>12</v>
      </c>
      <c r="C44" s="40" t="s">
        <v>13</v>
      </c>
      <c r="D44" s="40" t="s">
        <v>14</v>
      </c>
      <c r="E44" s="41" t="s">
        <v>15</v>
      </c>
      <c r="F44" s="41" t="s">
        <v>16</v>
      </c>
      <c r="G44" s="40" t="s">
        <v>8</v>
      </c>
      <c r="H44" s="40" t="s">
        <v>17</v>
      </c>
      <c r="I44" s="41" t="s">
        <v>18</v>
      </c>
    </row>
    <row r="45" spans="1:10" ht="15.75" thickBot="1" x14ac:dyDescent="0.3">
      <c r="A45" s="44">
        <v>2</v>
      </c>
      <c r="B45" s="44" t="s">
        <v>31</v>
      </c>
      <c r="C45" s="44" t="str">
        <f>VLOOKUP(B45,$A$12:$D$19,4,0)</f>
        <v xml:space="preserve">, </v>
      </c>
      <c r="D45" s="42">
        <f>IF(E45&gt;E46,2,IF(E45=E46,1,0))</f>
        <v>1</v>
      </c>
      <c r="E45" s="1"/>
      <c r="F45" s="1"/>
      <c r="G45" s="45" t="e">
        <f t="shared" ref="G45:G56" si="4">TRUNC(E45/F45,3)</f>
        <v>#DIV/0!</v>
      </c>
      <c r="H45" s="46" t="e">
        <f t="shared" ref="H45:H56" si="5">IF(D45&gt;0,G45,"-,---")</f>
        <v>#DIV/0!</v>
      </c>
      <c r="I45" s="1"/>
    </row>
    <row r="46" spans="1:10" ht="15.75" thickBot="1" x14ac:dyDescent="0.3">
      <c r="A46" s="47">
        <v>2</v>
      </c>
      <c r="B46" s="47" t="s">
        <v>32</v>
      </c>
      <c r="C46" s="47" t="str">
        <f>VLOOKUP(B46,$A$12:$D$19,4,0)</f>
        <v xml:space="preserve">, </v>
      </c>
      <c r="D46" s="48">
        <f>IF(E46&gt;E45,2,IF(E46=E45,1,0))</f>
        <v>1</v>
      </c>
      <c r="E46" s="1"/>
      <c r="F46" s="49" t="str">
        <f>IF(F45="","",F45)</f>
        <v/>
      </c>
      <c r="G46" s="50" t="e">
        <f t="shared" si="4"/>
        <v>#VALUE!</v>
      </c>
      <c r="H46" s="51" t="e">
        <f t="shared" si="5"/>
        <v>#VALUE!</v>
      </c>
      <c r="I46" s="1"/>
    </row>
    <row r="47" spans="1:10" ht="15.75" thickBot="1" x14ac:dyDescent="0.3">
      <c r="A47" s="44">
        <v>4</v>
      </c>
      <c r="B47" s="52" t="s">
        <v>33</v>
      </c>
      <c r="C47" s="52" t="str">
        <f>VLOOKUP(B47,$A$12:$D$19,4,0)</f>
        <v xml:space="preserve">, </v>
      </c>
      <c r="D47" s="53">
        <f>IF(E47&gt;E48,2,IF(E47=E48,1,0))</f>
        <v>1</v>
      </c>
      <c r="E47" s="1"/>
      <c r="F47" s="1"/>
      <c r="G47" s="54" t="e">
        <f t="shared" si="4"/>
        <v>#DIV/0!</v>
      </c>
      <c r="H47" s="55" t="e">
        <f t="shared" si="5"/>
        <v>#DIV/0!</v>
      </c>
      <c r="I47" s="1"/>
    </row>
    <row r="48" spans="1:10" ht="15.75" thickBot="1" x14ac:dyDescent="0.3">
      <c r="A48" s="47">
        <v>4</v>
      </c>
      <c r="B48" s="47" t="s">
        <v>34</v>
      </c>
      <c r="C48" s="47" t="str">
        <f>VLOOKUP(B48,$A$12:$D$19,4,0)</f>
        <v xml:space="preserve">, </v>
      </c>
      <c r="D48" s="48">
        <f>IF(E48&gt;E47,2,IF(E48=E47,1,0))</f>
        <v>1</v>
      </c>
      <c r="E48" s="1"/>
      <c r="F48" s="49" t="str">
        <f>IF(F47="","",F47)</f>
        <v/>
      </c>
      <c r="G48" s="50" t="e">
        <f t="shared" si="4"/>
        <v>#VALUE!</v>
      </c>
      <c r="H48" s="51" t="e">
        <f t="shared" si="5"/>
        <v>#VALUE!</v>
      </c>
      <c r="I48" s="1"/>
    </row>
    <row r="49" spans="1:10" ht="15.75" thickBot="1" x14ac:dyDescent="0.3">
      <c r="A49" s="44">
        <v>6</v>
      </c>
      <c r="B49" s="52" t="s">
        <v>24</v>
      </c>
      <c r="C49" s="52" t="str">
        <f>IF(D45&gt;D46,C45,IF(D45=D46,IF(I45&gt;I46,C45,C46),C46))</f>
        <v xml:space="preserve">, </v>
      </c>
      <c r="D49" s="53">
        <f>IF(E49&gt;E50,2,IF(E49=E50,1,0))</f>
        <v>1</v>
      </c>
      <c r="E49" s="1"/>
      <c r="F49" s="1"/>
      <c r="G49" s="54" t="e">
        <f t="shared" si="4"/>
        <v>#DIV/0!</v>
      </c>
      <c r="H49" s="55" t="e">
        <f t="shared" si="5"/>
        <v>#DIV/0!</v>
      </c>
      <c r="I49" s="1"/>
    </row>
    <row r="50" spans="1:10" ht="15.75" thickBot="1" x14ac:dyDescent="0.3">
      <c r="A50" s="47">
        <v>6</v>
      </c>
      <c r="B50" s="47" t="s">
        <v>45</v>
      </c>
      <c r="C50" s="47" t="str">
        <f>IF(D47&gt;D48,C47,IF(D47=D48,IF(I47&gt;I48,C47,C48),C48))</f>
        <v xml:space="preserve">, </v>
      </c>
      <c r="D50" s="48">
        <f>IF(E50&gt;E49,2,IF(E50=E49,1,0))</f>
        <v>1</v>
      </c>
      <c r="E50" s="1"/>
      <c r="F50" s="49" t="str">
        <f>IF(F49="","",F49)</f>
        <v/>
      </c>
      <c r="G50" s="50" t="e">
        <f t="shared" si="4"/>
        <v>#VALUE!</v>
      </c>
      <c r="H50" s="51" t="e">
        <f t="shared" si="5"/>
        <v>#VALUE!</v>
      </c>
      <c r="I50" s="1"/>
    </row>
    <row r="51" spans="1:10" ht="15.75" thickBot="1" x14ac:dyDescent="0.3">
      <c r="A51" s="44">
        <v>8</v>
      </c>
      <c r="B51" s="52" t="s">
        <v>26</v>
      </c>
      <c r="C51" s="52" t="str">
        <f>IF(D45&lt;D46,C45,IF(D45=D46,IF(I45&lt;I46,C45,C46),C46))</f>
        <v xml:space="preserve">, </v>
      </c>
      <c r="D51" s="53">
        <f>IF(E51&gt;E52,2,IF(E51=E52,1,0))</f>
        <v>1</v>
      </c>
      <c r="E51" s="1"/>
      <c r="F51" s="1"/>
      <c r="G51" s="54" t="e">
        <f t="shared" si="4"/>
        <v>#DIV/0!</v>
      </c>
      <c r="H51" s="55" t="e">
        <f t="shared" si="5"/>
        <v>#DIV/0!</v>
      </c>
      <c r="I51" s="1"/>
    </row>
    <row r="52" spans="1:10" ht="15.75" thickBot="1" x14ac:dyDescent="0.3">
      <c r="A52" s="47">
        <v>8</v>
      </c>
      <c r="B52" s="47" t="s">
        <v>46</v>
      </c>
      <c r="C52" s="47" t="str">
        <f>IF(D47&lt;D48,C47,IF(D47=D48,IF(I47&lt;I48,C47,C48),C48))</f>
        <v xml:space="preserve">, </v>
      </c>
      <c r="D52" s="48">
        <f>IF(E52&gt;E51,2,IF(E52=E51,1,0))</f>
        <v>1</v>
      </c>
      <c r="E52" s="1"/>
      <c r="F52" s="49" t="str">
        <f>IF(F51="","",F51)</f>
        <v/>
      </c>
      <c r="G52" s="50" t="e">
        <f t="shared" si="4"/>
        <v>#VALUE!</v>
      </c>
      <c r="H52" s="51" t="e">
        <f t="shared" si="5"/>
        <v>#VALUE!</v>
      </c>
      <c r="I52" s="1"/>
    </row>
    <row r="53" spans="1:10" ht="15.75" thickBot="1" x14ac:dyDescent="0.3">
      <c r="A53" s="44">
        <v>10</v>
      </c>
      <c r="B53" s="56" t="s">
        <v>24</v>
      </c>
      <c r="C53" s="52" t="str">
        <f>IF(D45&gt;D46,C45,IF(D45=D46,IF(I45&gt;I46,C45,C46),C46))</f>
        <v xml:space="preserve">, </v>
      </c>
      <c r="D53" s="53">
        <f>IF(E53&gt;E54,2,IF(E53=E54,1,0))</f>
        <v>1</v>
      </c>
      <c r="E53" s="1"/>
      <c r="F53" s="1"/>
      <c r="G53" s="54" t="e">
        <f t="shared" si="4"/>
        <v>#DIV/0!</v>
      </c>
      <c r="H53" s="55" t="e">
        <f t="shared" si="5"/>
        <v>#DIV/0!</v>
      </c>
      <c r="I53" s="1"/>
    </row>
    <row r="54" spans="1:10" ht="15.75" thickBot="1" x14ac:dyDescent="0.3">
      <c r="A54" s="47">
        <v>10</v>
      </c>
      <c r="B54" s="57" t="s">
        <v>46</v>
      </c>
      <c r="C54" s="47" t="str">
        <f>IF(D48&lt;D47,C48,IF(D48=D47,IF(I48&lt;I47,C48,C47),C47))</f>
        <v xml:space="preserve">, </v>
      </c>
      <c r="D54" s="48">
        <f>IF(E54&gt;E53,2,IF(E54=E53,1,0))</f>
        <v>1</v>
      </c>
      <c r="E54" s="1"/>
      <c r="F54" s="49" t="str">
        <f>IF(F53="","",F53)</f>
        <v/>
      </c>
      <c r="G54" s="50" t="e">
        <f t="shared" si="4"/>
        <v>#VALUE!</v>
      </c>
      <c r="H54" s="51" t="e">
        <f t="shared" si="5"/>
        <v>#VALUE!</v>
      </c>
      <c r="I54" s="1"/>
    </row>
    <row r="55" spans="1:10" ht="15.75" thickBot="1" x14ac:dyDescent="0.3">
      <c r="A55" s="44">
        <v>12</v>
      </c>
      <c r="B55" s="56" t="s">
        <v>45</v>
      </c>
      <c r="C55" s="52" t="str">
        <f>IF(D47&gt;D48,C47,IF(D47=D48,IF(I47&gt;I48,C47,C48),C48))</f>
        <v xml:space="preserve">, </v>
      </c>
      <c r="D55" s="53">
        <f>IF(E55&gt;E56,2,IF(E55=E56,1,0))</f>
        <v>1</v>
      </c>
      <c r="E55" s="1"/>
      <c r="F55" s="1"/>
      <c r="G55" s="54" t="e">
        <f t="shared" si="4"/>
        <v>#DIV/0!</v>
      </c>
      <c r="H55" s="55" t="e">
        <f t="shared" si="5"/>
        <v>#DIV/0!</v>
      </c>
      <c r="I55" s="1"/>
    </row>
    <row r="56" spans="1:10" ht="15.75" thickBot="1" x14ac:dyDescent="0.3">
      <c r="A56" s="47">
        <v>12</v>
      </c>
      <c r="B56" s="58" t="s">
        <v>26</v>
      </c>
      <c r="C56" s="59" t="str">
        <f>IF(D46&lt;D45,C46,IF(D46=D45,IF(I46&lt;I45,C46,C45),C45))</f>
        <v xml:space="preserve">, </v>
      </c>
      <c r="D56" s="60">
        <f>IF(E56&gt;E55,2,IF(E56=E55,1,0))</f>
        <v>1</v>
      </c>
      <c r="E56" s="1"/>
      <c r="F56" s="66" t="str">
        <f>IF(F55="","",F55)</f>
        <v/>
      </c>
      <c r="G56" s="61" t="e">
        <f t="shared" si="4"/>
        <v>#VALUE!</v>
      </c>
      <c r="H56" s="62" t="e">
        <f t="shared" si="5"/>
        <v>#VALUE!</v>
      </c>
      <c r="I56" s="1"/>
    </row>
    <row r="57" spans="1:10" ht="15.75" customHeight="1" thickBot="1" x14ac:dyDescent="0.3">
      <c r="A57" s="98" t="s">
        <v>37</v>
      </c>
      <c r="B57" s="99"/>
      <c r="C57" s="5" t="s">
        <v>13</v>
      </c>
      <c r="D57" s="5" t="s">
        <v>14</v>
      </c>
      <c r="E57" s="5" t="s">
        <v>15</v>
      </c>
      <c r="F57" s="5" t="s">
        <v>16</v>
      </c>
      <c r="G57" s="5" t="s">
        <v>8</v>
      </c>
      <c r="H57" s="5" t="s">
        <v>17</v>
      </c>
      <c r="I57" s="5" t="s">
        <v>18</v>
      </c>
      <c r="J57" s="63" t="s">
        <v>27</v>
      </c>
    </row>
    <row r="58" spans="1:10" ht="15.75" thickBot="1" x14ac:dyDescent="0.3">
      <c r="A58" s="100"/>
      <c r="B58" s="101"/>
      <c r="C58" s="2" t="str">
        <f>$C$46</f>
        <v xml:space="preserve">, </v>
      </c>
      <c r="D58" s="2">
        <f t="shared" ref="D58:F61" si="6">SUMIF($C$45:$C$56,$C58,D$45:D$56)</f>
        <v>12</v>
      </c>
      <c r="E58" s="2">
        <f t="shared" si="6"/>
        <v>0</v>
      </c>
      <c r="F58" s="2">
        <f t="shared" si="6"/>
        <v>0</v>
      </c>
      <c r="G58" s="3" t="e">
        <f>TRUNC(E58/F58,3)</f>
        <v>#DIV/0!</v>
      </c>
      <c r="H58" s="3" t="e">
        <f t="array" ref="H58">MAX(IF(($C$45:$C$56=$C58),H$45:H$56))</f>
        <v>#DIV/0!</v>
      </c>
      <c r="I58" s="2">
        <f t="array" ref="I58">MAX(IF(($C$45:$C$56=$C58),I$45:I$56))</f>
        <v>0</v>
      </c>
      <c r="J58" s="64">
        <v>1</v>
      </c>
    </row>
    <row r="59" spans="1:10" ht="15.75" thickBot="1" x14ac:dyDescent="0.3">
      <c r="A59" s="100"/>
      <c r="B59" s="101"/>
      <c r="C59" s="2" t="str">
        <f>$C$45</f>
        <v xml:space="preserve">, </v>
      </c>
      <c r="D59" s="2">
        <f t="shared" si="6"/>
        <v>12</v>
      </c>
      <c r="E59" s="2">
        <f t="shared" si="6"/>
        <v>0</v>
      </c>
      <c r="F59" s="2">
        <f t="shared" si="6"/>
        <v>0</v>
      </c>
      <c r="G59" s="3" t="e">
        <f>TRUNC(E59/F59,3)</f>
        <v>#DIV/0!</v>
      </c>
      <c r="H59" s="3" t="e">
        <f t="array" ref="H59">MAX(IF(($C$45:$C$56=$C59),H$45:H$56))</f>
        <v>#DIV/0!</v>
      </c>
      <c r="I59" s="2">
        <f t="array" ref="I59">MAX(IF(($C$45:$C$56=$C59),I$45:I$56))</f>
        <v>0</v>
      </c>
      <c r="J59" s="64">
        <v>2</v>
      </c>
    </row>
    <row r="60" spans="1:10" ht="15.75" thickBot="1" x14ac:dyDescent="0.3">
      <c r="A60" s="100"/>
      <c r="B60" s="101"/>
      <c r="C60" s="2" t="str">
        <f>$C$47</f>
        <v xml:space="preserve">, </v>
      </c>
      <c r="D60" s="2">
        <f t="shared" si="6"/>
        <v>12</v>
      </c>
      <c r="E60" s="2">
        <f t="shared" si="6"/>
        <v>0</v>
      </c>
      <c r="F60" s="2">
        <f t="shared" si="6"/>
        <v>0</v>
      </c>
      <c r="G60" s="3" t="e">
        <f>TRUNC(E60/F60,3)</f>
        <v>#DIV/0!</v>
      </c>
      <c r="H60" s="3" t="e">
        <f t="array" ref="H60">MAX(IF(($C$45:$C$56=$C60),H$45:H$56))</f>
        <v>#DIV/0!</v>
      </c>
      <c r="I60" s="2">
        <f t="array" ref="I60">MAX(IF(($C$45:$C$56=$C60),I$45:I$56))</f>
        <v>0</v>
      </c>
      <c r="J60" s="65">
        <v>3</v>
      </c>
    </row>
    <row r="61" spans="1:10" ht="15.75" thickBot="1" x14ac:dyDescent="0.3">
      <c r="A61" s="102"/>
      <c r="B61" s="103"/>
      <c r="C61" s="2" t="str">
        <f>$C$48</f>
        <v xml:space="preserve">, </v>
      </c>
      <c r="D61" s="2">
        <f t="shared" si="6"/>
        <v>12</v>
      </c>
      <c r="E61" s="2">
        <f t="shared" si="6"/>
        <v>0</v>
      </c>
      <c r="F61" s="2">
        <f t="shared" si="6"/>
        <v>0</v>
      </c>
      <c r="G61" s="3" t="e">
        <f>TRUNC(E61/F61,3)</f>
        <v>#DIV/0!</v>
      </c>
      <c r="H61" s="3" t="e">
        <f t="array" ref="H61">MAX(IF(($C$45:$C$56=$C61),H$45:H$56))</f>
        <v>#DIV/0!</v>
      </c>
      <c r="I61" s="2">
        <f t="array" ref="I61">MAX(IF(($C$45:$C$56=$C61),I$45:I$56))</f>
        <v>0</v>
      </c>
      <c r="J61" s="65">
        <v>4</v>
      </c>
    </row>
    <row r="67" spans="1:10" x14ac:dyDescent="0.25">
      <c r="A67" s="95" t="s">
        <v>39</v>
      </c>
      <c r="B67" s="96"/>
      <c r="C67" s="96"/>
      <c r="D67" s="96"/>
      <c r="E67" s="96"/>
      <c r="F67" s="96"/>
      <c r="G67" s="96"/>
      <c r="H67" s="96"/>
      <c r="I67" s="96"/>
      <c r="J67" s="97"/>
    </row>
    <row r="68" spans="1:10" ht="15.75" thickBot="1" x14ac:dyDescent="0.3">
      <c r="A68" s="72" t="s">
        <v>13</v>
      </c>
      <c r="B68" s="72" t="s">
        <v>7</v>
      </c>
      <c r="C68" s="72" t="s">
        <v>40</v>
      </c>
      <c r="D68" s="72" t="s">
        <v>14</v>
      </c>
      <c r="E68" s="72" t="s">
        <v>15</v>
      </c>
      <c r="F68" s="72" t="s">
        <v>16</v>
      </c>
      <c r="G68" s="72" t="s">
        <v>8</v>
      </c>
      <c r="H68" s="72" t="s">
        <v>17</v>
      </c>
      <c r="I68" s="72" t="s">
        <v>18</v>
      </c>
      <c r="J68" s="67" t="s">
        <v>41</v>
      </c>
    </row>
    <row r="69" spans="1:10" ht="15.75" thickBot="1" x14ac:dyDescent="0.3">
      <c r="A69" s="73" t="str">
        <f>$D$12</f>
        <v xml:space="preserve">, </v>
      </c>
      <c r="B69" s="73" t="str">
        <f t="shared" ref="B69:B76" si="7">VLOOKUP(A69,$D$12:$F$19,3,0)</f>
        <v>A</v>
      </c>
      <c r="C69" s="73">
        <f>IF($B69="A",VLOOKUP($A69,$C$37:$J$40,8,0),VLOOKUP($A69,$C$58:$J$61,8,0))</f>
        <v>1</v>
      </c>
      <c r="D69" s="73">
        <f>IF($B69="A",VLOOKUP($A69,$C$37:$J$40,2,0),VLOOKUP($A69,$C$58:$J$61,2,0))</f>
        <v>12</v>
      </c>
      <c r="E69" s="73">
        <f>IF($B69="A",VLOOKUP($A69,$C$37:$J$40,3,0),VLOOKUP($A69,$C$58:$J$61,3,0))</f>
        <v>0</v>
      </c>
      <c r="F69" s="73">
        <f>IF($B69="A",VLOOKUP($A69,$C$37:$J$40,4,0),VLOOKUP($A69,$C$58:$J$61,4,0))</f>
        <v>0</v>
      </c>
      <c r="G69" s="74" t="e">
        <f t="shared" ref="G69" si="8">TRUNC(E69/F69,3)</f>
        <v>#DIV/0!</v>
      </c>
      <c r="H69" s="74" t="e">
        <f>IF($B69="A",VLOOKUP($A69,$C$37:$J$40,6,0),VLOOKUP($A69,$C$58:$J$61,6,0))</f>
        <v>#DIV/0!</v>
      </c>
      <c r="I69" s="75">
        <f>IF($B69="A",VLOOKUP($A69,$C$37:$J$40,7,0),VLOOKUP($A69,$C$58:$J$61,7,0))</f>
        <v>0</v>
      </c>
      <c r="J69" s="68">
        <v>1</v>
      </c>
    </row>
    <row r="70" spans="1:10" ht="15.75" thickBot="1" x14ac:dyDescent="0.3">
      <c r="A70" s="73" t="str">
        <f>$D$13</f>
        <v xml:space="preserve">, </v>
      </c>
      <c r="B70" s="73" t="str">
        <f t="shared" si="7"/>
        <v>A</v>
      </c>
      <c r="C70" s="73">
        <f t="shared" ref="C70:C76" si="9">IF($B70="A",VLOOKUP($A70,$C$37:$J$40,8,0),VLOOKUP($A70,$C$58:$J$61,8,0))</f>
        <v>1</v>
      </c>
      <c r="D70" s="73">
        <f t="shared" ref="D70:D76" si="10">IF($B70="A",VLOOKUP($A70,$C$37:$J$40,2,0),VLOOKUP($A70,$C$58:$J$61,2,0))</f>
        <v>12</v>
      </c>
      <c r="E70" s="73">
        <f t="shared" ref="E70:E76" si="11">IF($B70="A",VLOOKUP($A70,$C$37:$J$40,3,0),VLOOKUP($A70,$C$58:$J$61,3,0))</f>
        <v>0</v>
      </c>
      <c r="F70" s="73">
        <f t="shared" ref="F70:F76" si="12">IF($B70="A",VLOOKUP($A70,$C$37:$J$40,4,0),VLOOKUP($A70,$C$58:$J$61,4,0))</f>
        <v>0</v>
      </c>
      <c r="G70" s="74" t="e">
        <f t="shared" ref="G70:G76" si="13">TRUNC(E70/F70,3)</f>
        <v>#DIV/0!</v>
      </c>
      <c r="H70" s="74" t="e">
        <f t="shared" ref="H70:H76" si="14">IF($B70="A",VLOOKUP($A70,$C$37:$J$40,6,0),VLOOKUP($A70,$C$58:$J$61,6,0))</f>
        <v>#DIV/0!</v>
      </c>
      <c r="I70" s="75">
        <f t="shared" ref="I70:I76" si="15">IF($B70="A",VLOOKUP($A70,$C$37:$J$40,7,0),VLOOKUP($A70,$C$58:$J$61,7,0))</f>
        <v>0</v>
      </c>
      <c r="J70" s="68">
        <v>2</v>
      </c>
    </row>
    <row r="71" spans="1:10" ht="15.75" thickBot="1" x14ac:dyDescent="0.3">
      <c r="A71" s="73" t="str">
        <f>$D$14</f>
        <v xml:space="preserve">, </v>
      </c>
      <c r="B71" s="73" t="str">
        <f t="shared" si="7"/>
        <v>A</v>
      </c>
      <c r="C71" s="73">
        <f t="shared" si="9"/>
        <v>1</v>
      </c>
      <c r="D71" s="73">
        <f t="shared" si="10"/>
        <v>12</v>
      </c>
      <c r="E71" s="73">
        <f t="shared" si="11"/>
        <v>0</v>
      </c>
      <c r="F71" s="73">
        <f t="shared" si="12"/>
        <v>0</v>
      </c>
      <c r="G71" s="74" t="e">
        <f t="shared" si="13"/>
        <v>#DIV/0!</v>
      </c>
      <c r="H71" s="74" t="e">
        <f t="shared" si="14"/>
        <v>#DIV/0!</v>
      </c>
      <c r="I71" s="75">
        <f t="shared" si="15"/>
        <v>0</v>
      </c>
      <c r="J71" s="68">
        <v>3</v>
      </c>
    </row>
    <row r="72" spans="1:10" ht="15.75" thickBot="1" x14ac:dyDescent="0.3">
      <c r="A72" s="73" t="str">
        <f>$D$15</f>
        <v xml:space="preserve">, </v>
      </c>
      <c r="B72" s="73" t="str">
        <f t="shared" si="7"/>
        <v>A</v>
      </c>
      <c r="C72" s="73">
        <f t="shared" si="9"/>
        <v>1</v>
      </c>
      <c r="D72" s="73">
        <f t="shared" si="10"/>
        <v>12</v>
      </c>
      <c r="E72" s="73">
        <f t="shared" si="11"/>
        <v>0</v>
      </c>
      <c r="F72" s="73">
        <f t="shared" si="12"/>
        <v>0</v>
      </c>
      <c r="G72" s="74" t="e">
        <f t="shared" si="13"/>
        <v>#DIV/0!</v>
      </c>
      <c r="H72" s="74" t="e">
        <f t="shared" si="14"/>
        <v>#DIV/0!</v>
      </c>
      <c r="I72" s="75">
        <f t="shared" si="15"/>
        <v>0</v>
      </c>
      <c r="J72" s="68">
        <v>4</v>
      </c>
    </row>
    <row r="73" spans="1:10" ht="15.75" thickBot="1" x14ac:dyDescent="0.3">
      <c r="A73" s="73" t="str">
        <f>$D$16</f>
        <v xml:space="preserve">, </v>
      </c>
      <c r="B73" s="73" t="str">
        <f t="shared" si="7"/>
        <v>A</v>
      </c>
      <c r="C73" s="73">
        <f t="shared" si="9"/>
        <v>1</v>
      </c>
      <c r="D73" s="73">
        <f t="shared" si="10"/>
        <v>12</v>
      </c>
      <c r="E73" s="73">
        <f t="shared" si="11"/>
        <v>0</v>
      </c>
      <c r="F73" s="73">
        <f t="shared" si="12"/>
        <v>0</v>
      </c>
      <c r="G73" s="74" t="e">
        <f t="shared" si="13"/>
        <v>#DIV/0!</v>
      </c>
      <c r="H73" s="74" t="e">
        <f t="shared" si="14"/>
        <v>#DIV/0!</v>
      </c>
      <c r="I73" s="75">
        <f t="shared" si="15"/>
        <v>0</v>
      </c>
      <c r="J73" s="69">
        <v>5</v>
      </c>
    </row>
    <row r="74" spans="1:10" ht="15.75" thickBot="1" x14ac:dyDescent="0.3">
      <c r="A74" s="73" t="str">
        <f>$D$17</f>
        <v xml:space="preserve">, </v>
      </c>
      <c r="B74" s="73" t="str">
        <f t="shared" si="7"/>
        <v>A</v>
      </c>
      <c r="C74" s="73">
        <f t="shared" si="9"/>
        <v>1</v>
      </c>
      <c r="D74" s="73">
        <f t="shared" si="10"/>
        <v>12</v>
      </c>
      <c r="E74" s="73">
        <f t="shared" si="11"/>
        <v>0</v>
      </c>
      <c r="F74" s="73">
        <f t="shared" si="12"/>
        <v>0</v>
      </c>
      <c r="G74" s="74" t="e">
        <f t="shared" si="13"/>
        <v>#DIV/0!</v>
      </c>
      <c r="H74" s="74" t="e">
        <f t="shared" si="14"/>
        <v>#DIV/0!</v>
      </c>
      <c r="I74" s="75">
        <f t="shared" si="15"/>
        <v>0</v>
      </c>
      <c r="J74" s="69">
        <v>6</v>
      </c>
    </row>
    <row r="75" spans="1:10" ht="15.75" thickBot="1" x14ac:dyDescent="0.3">
      <c r="A75" s="73" t="str">
        <f>$D$18</f>
        <v xml:space="preserve">, </v>
      </c>
      <c r="B75" s="73" t="str">
        <f t="shared" si="7"/>
        <v>A</v>
      </c>
      <c r="C75" s="73">
        <f t="shared" si="9"/>
        <v>1</v>
      </c>
      <c r="D75" s="73">
        <f t="shared" si="10"/>
        <v>12</v>
      </c>
      <c r="E75" s="73">
        <f t="shared" si="11"/>
        <v>0</v>
      </c>
      <c r="F75" s="73">
        <f t="shared" si="12"/>
        <v>0</v>
      </c>
      <c r="G75" s="74" t="e">
        <f t="shared" si="13"/>
        <v>#DIV/0!</v>
      </c>
      <c r="H75" s="74" t="e">
        <f t="shared" si="14"/>
        <v>#DIV/0!</v>
      </c>
      <c r="I75" s="75">
        <f t="shared" si="15"/>
        <v>0</v>
      </c>
      <c r="J75" s="69">
        <v>7</v>
      </c>
    </row>
    <row r="76" spans="1:10" ht="15.75" thickBot="1" x14ac:dyDescent="0.3">
      <c r="A76" s="73" t="str">
        <f>$D$19</f>
        <v xml:space="preserve">, </v>
      </c>
      <c r="B76" s="73" t="str">
        <f t="shared" si="7"/>
        <v>A</v>
      </c>
      <c r="C76" s="73">
        <f t="shared" si="9"/>
        <v>1</v>
      </c>
      <c r="D76" s="73">
        <f t="shared" si="10"/>
        <v>12</v>
      </c>
      <c r="E76" s="73">
        <f t="shared" si="11"/>
        <v>0</v>
      </c>
      <c r="F76" s="73">
        <f t="shared" si="12"/>
        <v>0</v>
      </c>
      <c r="G76" s="74" t="e">
        <f t="shared" si="13"/>
        <v>#DIV/0!</v>
      </c>
      <c r="H76" s="74" t="e">
        <f t="shared" si="14"/>
        <v>#DIV/0!</v>
      </c>
      <c r="I76" s="75">
        <f t="shared" si="15"/>
        <v>0</v>
      </c>
      <c r="J76" s="69">
        <v>8</v>
      </c>
    </row>
    <row r="81" spans="1:10" x14ac:dyDescent="0.25">
      <c r="A81" s="95" t="s">
        <v>42</v>
      </c>
      <c r="B81" s="96"/>
      <c r="C81" s="96"/>
      <c r="D81" s="96"/>
      <c r="E81" s="96"/>
      <c r="F81" s="96"/>
      <c r="G81" s="96"/>
      <c r="H81" s="96"/>
      <c r="I81" s="96"/>
      <c r="J81" s="97"/>
    </row>
    <row r="82" spans="1:10" ht="15.75" thickBot="1" x14ac:dyDescent="0.3">
      <c r="A82" s="40" t="s">
        <v>35</v>
      </c>
      <c r="B82" s="40" t="s">
        <v>12</v>
      </c>
      <c r="C82" s="40" t="s">
        <v>13</v>
      </c>
      <c r="D82" s="40" t="s">
        <v>14</v>
      </c>
      <c r="E82" s="41" t="s">
        <v>15</v>
      </c>
      <c r="F82" s="41" t="s">
        <v>16</v>
      </c>
      <c r="G82" s="40" t="s">
        <v>8</v>
      </c>
      <c r="H82" s="40" t="s">
        <v>17</v>
      </c>
      <c r="I82" s="41" t="s">
        <v>18</v>
      </c>
      <c r="J82" s="41" t="s">
        <v>43</v>
      </c>
    </row>
    <row r="83" spans="1:10" ht="15.75" thickBot="1" x14ac:dyDescent="0.3">
      <c r="A83" s="44">
        <v>13</v>
      </c>
      <c r="B83" s="44" t="s">
        <v>75</v>
      </c>
      <c r="C83" s="44" t="str">
        <f>$C$37</f>
        <v xml:space="preserve">, </v>
      </c>
      <c r="D83" s="42">
        <f>IF(E83&gt;E84,2,IF(E83&lt;E84,0,IF(J83&gt;J84,2,0)))</f>
        <v>0</v>
      </c>
      <c r="E83" s="1"/>
      <c r="F83" s="1"/>
      <c r="G83" s="45" t="e">
        <f t="shared" ref="G83:G86" si="16">TRUNC(E83/F83,3)</f>
        <v>#DIV/0!</v>
      </c>
      <c r="H83" s="46" t="str">
        <f t="shared" ref="H83:H86" si="17">IF(D83&gt;0,G83,"-,---")</f>
        <v>-,---</v>
      </c>
      <c r="I83" s="1"/>
      <c r="J83" s="1"/>
    </row>
    <row r="84" spans="1:10" ht="15.75" thickBot="1" x14ac:dyDescent="0.3">
      <c r="A84" s="47">
        <v>13</v>
      </c>
      <c r="B84" s="47" t="s">
        <v>76</v>
      </c>
      <c r="C84" s="47" t="str">
        <f>$C$59</f>
        <v xml:space="preserve">, </v>
      </c>
      <c r="D84" s="48" t="b">
        <f>IF(E84&gt;E83,2,IF(E84&lt;E83,0,IF(J84&gt;J83,2,IF(J84&lt;J83,0))))</f>
        <v>0</v>
      </c>
      <c r="E84" s="1"/>
      <c r="F84" s="70" t="str">
        <f>IF(F83="","",F83)</f>
        <v/>
      </c>
      <c r="G84" s="50" t="e">
        <f t="shared" si="16"/>
        <v>#VALUE!</v>
      </c>
      <c r="H84" s="51" t="e">
        <f t="shared" si="17"/>
        <v>#VALUE!</v>
      </c>
      <c r="I84" s="1"/>
      <c r="J84" s="1"/>
    </row>
    <row r="85" spans="1:10" ht="15.75" thickBot="1" x14ac:dyDescent="0.3">
      <c r="A85" s="44">
        <v>14</v>
      </c>
      <c r="B85" s="44" t="s">
        <v>77</v>
      </c>
      <c r="C85" s="44" t="str">
        <f>$C$58</f>
        <v xml:space="preserve">, </v>
      </c>
      <c r="D85" s="42">
        <f>IF(E85&gt;E86,2,IF(E85&lt;E86,0,IF(J85&gt;J86,2,0)))</f>
        <v>0</v>
      </c>
      <c r="E85" s="1"/>
      <c r="F85" s="1"/>
      <c r="G85" s="45" t="e">
        <f t="shared" si="16"/>
        <v>#DIV/0!</v>
      </c>
      <c r="H85" s="46" t="str">
        <f t="shared" si="17"/>
        <v>-,---</v>
      </c>
      <c r="I85" s="1"/>
      <c r="J85" s="1"/>
    </row>
    <row r="86" spans="1:10" ht="15.75" thickBot="1" x14ac:dyDescent="0.3">
      <c r="A86" s="47">
        <v>14</v>
      </c>
      <c r="B86" s="47" t="s">
        <v>78</v>
      </c>
      <c r="C86" s="47" t="str">
        <f>$C$38</f>
        <v xml:space="preserve">, </v>
      </c>
      <c r="D86" s="48" t="b">
        <f>IF(E86&gt;E85,2,IF(E86&lt;E85,0,IF(J86&gt;J85,2,IF(J86&lt;J85,0))))</f>
        <v>0</v>
      </c>
      <c r="E86" s="1"/>
      <c r="F86" s="70" t="str">
        <f>IF(F85="","",F85)</f>
        <v/>
      </c>
      <c r="G86" s="50" t="e">
        <f t="shared" si="16"/>
        <v>#VALUE!</v>
      </c>
      <c r="H86" s="51" t="e">
        <f t="shared" si="17"/>
        <v>#VALUE!</v>
      </c>
      <c r="I86" s="1"/>
      <c r="J86" s="1"/>
    </row>
    <row r="89" spans="1:10" x14ac:dyDescent="0.25">
      <c r="B89" s="95" t="s">
        <v>44</v>
      </c>
      <c r="C89" s="96"/>
      <c r="D89" s="96"/>
      <c r="E89" s="96"/>
      <c r="F89" s="96"/>
      <c r="G89" s="96"/>
      <c r="H89" s="96"/>
      <c r="I89" s="96"/>
      <c r="J89" s="97"/>
    </row>
    <row r="90" spans="1:10" ht="15.75" thickBot="1" x14ac:dyDescent="0.3">
      <c r="B90" s="72" t="s">
        <v>13</v>
      </c>
      <c r="C90" s="72" t="s">
        <v>81</v>
      </c>
      <c r="D90" s="72" t="s">
        <v>14</v>
      </c>
      <c r="E90" s="72" t="s">
        <v>15</v>
      </c>
      <c r="F90" s="72" t="s">
        <v>16</v>
      </c>
      <c r="G90" s="72" t="s">
        <v>8</v>
      </c>
      <c r="H90" s="72" t="s">
        <v>17</v>
      </c>
      <c r="I90" s="72" t="s">
        <v>18</v>
      </c>
      <c r="J90" s="67" t="s">
        <v>41</v>
      </c>
    </row>
    <row r="91" spans="1:10" ht="15.75" thickBot="1" x14ac:dyDescent="0.3">
      <c r="B91" s="73" t="str">
        <f>$A$69</f>
        <v xml:space="preserve">, </v>
      </c>
      <c r="C91" s="73">
        <f>VLOOKUP(B91,$C$83:$D$86,2,0)</f>
        <v>0</v>
      </c>
      <c r="D91" s="73">
        <f>VLOOKUP($B91,$A$69:$I$76,4,0)+VLOOKUP($B91,$C$83:$I$86,2,0)</f>
        <v>12</v>
      </c>
      <c r="E91" s="73">
        <f>VLOOKUP($B91,$A$69:$I$76,5,0)+VLOOKUP($B91,$C$83:$I$86,3,0)</f>
        <v>0</v>
      </c>
      <c r="F91" s="73">
        <f>VLOOKUP($B91,$A$69:$I$76,6,0)+VLOOKUP($B91,$C$83:$I$86,4,0)</f>
        <v>0</v>
      </c>
      <c r="G91" s="74" t="e">
        <f>TRUNC(E91/F91,3)</f>
        <v>#DIV/0!</v>
      </c>
      <c r="H91" s="74" t="e">
        <f t="array" ref="H91">MAX(IF($A$69:$A$76=$B91,H$69:H$76),IF($C$83:$C$86=$B91,H$83:H$86))</f>
        <v>#DIV/0!</v>
      </c>
      <c r="I91" s="75">
        <f t="array" ref="I91">MAX(IF($A$69:$A$76=$B91,I$69:I$76),IF($C$83:$C$86=$B91,I$83:I$86))</f>
        <v>0</v>
      </c>
      <c r="J91" s="68">
        <v>1</v>
      </c>
    </row>
    <row r="92" spans="1:10" ht="15.75" thickBot="1" x14ac:dyDescent="0.3">
      <c r="B92" s="73" t="str">
        <f>$A$70</f>
        <v xml:space="preserve">, </v>
      </c>
      <c r="C92" s="73">
        <f>VLOOKUP(B92,$C$83:$D$86,2,0)</f>
        <v>0</v>
      </c>
      <c r="D92" s="73">
        <f>VLOOKUP($B92,$A$69:$I$76,4,0)+VLOOKUP($B92,$C$83:$I$86,2,0)</f>
        <v>12</v>
      </c>
      <c r="E92" s="73">
        <f>VLOOKUP($B92,$A$69:$I$76,5,0)+VLOOKUP($B92,$C$83:$I$86,3,0)</f>
        <v>0</v>
      </c>
      <c r="F92" s="73">
        <f>VLOOKUP($B92,$A$69:$I$76,6,0)+VLOOKUP($B92,$C$83:$I$86,4,0)</f>
        <v>0</v>
      </c>
      <c r="G92" s="74" t="e">
        <f>TRUNC(E92/F92,3)</f>
        <v>#DIV/0!</v>
      </c>
      <c r="H92" s="74" t="e">
        <f t="array" ref="H92">MAX(IF($A$69:$A$76=$B92,H$69:H$76),IF($C$83:$C$86=$B92,H$83:H$86))</f>
        <v>#DIV/0!</v>
      </c>
      <c r="I92" s="75">
        <f t="array" ref="I92">MAX(IF($A$69:$A$76=$B92,I$69:I$76),IF($C$83:$C$86=$B92,I$83:I$86))</f>
        <v>0</v>
      </c>
      <c r="J92" s="68">
        <v>2</v>
      </c>
    </row>
    <row r="93" spans="1:10" ht="15.75" thickBot="1" x14ac:dyDescent="0.3">
      <c r="B93" s="73" t="str">
        <f>$A$71</f>
        <v xml:space="preserve">, </v>
      </c>
      <c r="C93" s="73">
        <f>VLOOKUP(B93,$C$83:$D$86,2,0)</f>
        <v>0</v>
      </c>
      <c r="D93" s="73">
        <f>VLOOKUP($B93,$A$69:$I$76,4,0)+VLOOKUP($B93,$C$83:$I$86,2,0)</f>
        <v>12</v>
      </c>
      <c r="E93" s="73">
        <f>VLOOKUP($B93,$A$69:$I$76,5,0)+VLOOKUP($B93,$C$83:$I$86,3,0)</f>
        <v>0</v>
      </c>
      <c r="F93" s="73">
        <f>VLOOKUP($B93,$A$69:$I$76,6,0)+VLOOKUP($B93,$C$83:$I$86,4,0)</f>
        <v>0</v>
      </c>
      <c r="G93" s="74" t="e">
        <f>TRUNC(E93/F93,3)</f>
        <v>#DIV/0!</v>
      </c>
      <c r="H93" s="74" t="e">
        <f t="array" ref="H93">MAX(IF($A$69:$A$76=$B93,H$69:H$76),IF($C$83:$C$86=$B93,H$83:H$86))</f>
        <v>#DIV/0!</v>
      </c>
      <c r="I93" s="75">
        <f t="array" ref="I93">MAX(IF($A$69:$A$76=$B93,I$69:I$76),IF($C$83:$C$86=$B93,I$83:I$86))</f>
        <v>0</v>
      </c>
      <c r="J93" s="68">
        <v>3</v>
      </c>
    </row>
    <row r="94" spans="1:10" ht="15.75" thickBot="1" x14ac:dyDescent="0.3">
      <c r="B94" s="73" t="str">
        <f>$A$72</f>
        <v xml:space="preserve">, </v>
      </c>
      <c r="C94" s="73">
        <f>VLOOKUP(B94,$C$83:$D$86,2,0)</f>
        <v>0</v>
      </c>
      <c r="D94" s="73">
        <f>VLOOKUP($B94,$A$69:$I$76,4,0)+VLOOKUP($B94,$C$83:$I$86,2,0)</f>
        <v>12</v>
      </c>
      <c r="E94" s="73">
        <f>VLOOKUP($B94,$A$69:$I$76,5,0)+VLOOKUP($B94,$C$83:$I$86,3,0)</f>
        <v>0</v>
      </c>
      <c r="F94" s="73">
        <f>VLOOKUP($B94,$A$69:$I$76,6,0)+VLOOKUP($B94,$C$83:$I$86,4,0)</f>
        <v>0</v>
      </c>
      <c r="G94" s="74" t="e">
        <f>TRUNC(E94/F94,3)</f>
        <v>#DIV/0!</v>
      </c>
      <c r="H94" s="74" t="e">
        <f t="array" ref="H94">MAX(IF($A$69:$A$76=$B94,H$69:H$76),IF($C$83:$C$86=$B94,H$83:H$86))</f>
        <v>#DIV/0!</v>
      </c>
      <c r="I94" s="75">
        <f t="array" ref="I94">MAX(IF($A$69:$A$76=$B94,I$69:I$76),IF($C$83:$C$86=$B94,I$83:I$86))</f>
        <v>0</v>
      </c>
      <c r="J94" s="68">
        <v>4</v>
      </c>
    </row>
    <row r="97" spans="1:11" x14ac:dyDescent="0.25">
      <c r="A97" s="95" t="s">
        <v>53</v>
      </c>
      <c r="B97" s="96"/>
      <c r="C97" s="96"/>
      <c r="D97" s="96"/>
      <c r="E97" s="96"/>
      <c r="F97" s="96"/>
      <c r="G97" s="96"/>
      <c r="H97" s="96"/>
      <c r="I97" s="96"/>
      <c r="J97" s="97"/>
    </row>
    <row r="98" spans="1:11" ht="15.75" thickBot="1" x14ac:dyDescent="0.3">
      <c r="A98" s="40" t="s">
        <v>35</v>
      </c>
      <c r="B98" s="40" t="s">
        <v>12</v>
      </c>
      <c r="C98" s="40" t="s">
        <v>13</v>
      </c>
      <c r="D98" s="40" t="s">
        <v>14</v>
      </c>
      <c r="E98" s="41" t="s">
        <v>15</v>
      </c>
      <c r="F98" s="41" t="s">
        <v>16</v>
      </c>
      <c r="G98" s="40" t="s">
        <v>8</v>
      </c>
      <c r="H98" s="40" t="s">
        <v>17</v>
      </c>
      <c r="I98" s="41" t="s">
        <v>18</v>
      </c>
      <c r="J98" s="41" t="s">
        <v>43</v>
      </c>
    </row>
    <row r="99" spans="1:11" ht="15.75" thickBot="1" x14ac:dyDescent="0.3">
      <c r="A99" s="44">
        <v>15</v>
      </c>
      <c r="B99" s="44" t="s">
        <v>79</v>
      </c>
      <c r="C99" s="44" t="str">
        <f>IF(D83=2,C83,C84)</f>
        <v xml:space="preserve">, </v>
      </c>
      <c r="D99" s="42">
        <f>IF(E99&gt;E100,2,IF(E99&lt;E100,0,IF(J99&gt;J100,2,0)))</f>
        <v>0</v>
      </c>
      <c r="E99" s="1"/>
      <c r="F99" s="1"/>
      <c r="G99" s="45" t="e">
        <f t="shared" ref="G99:G100" si="18">TRUNC(E99/F99,3)</f>
        <v>#DIV/0!</v>
      </c>
      <c r="H99" s="46" t="str">
        <f t="shared" ref="H99:H100" si="19">IF(D99&gt;0,G99,"-,---")</f>
        <v>-,---</v>
      </c>
      <c r="I99" s="1"/>
      <c r="J99" s="1"/>
    </row>
    <row r="100" spans="1:11" ht="15.75" thickBot="1" x14ac:dyDescent="0.3">
      <c r="A100" s="47">
        <v>15</v>
      </c>
      <c r="B100" s="47" t="s">
        <v>80</v>
      </c>
      <c r="C100" s="47" t="str">
        <f>IF(D85=2,C85,C86)</f>
        <v xml:space="preserve">, </v>
      </c>
      <c r="D100" s="48" t="b">
        <f>IF(E100&gt;E99,2,IF(E100&lt;E99,0,IF(J100&gt;J99,2,IF(J100&lt;J99,0))))</f>
        <v>0</v>
      </c>
      <c r="E100" s="1"/>
      <c r="F100" s="70" t="str">
        <f>IF(F99="","",F99)</f>
        <v/>
      </c>
      <c r="G100" s="50" t="e">
        <f t="shared" si="18"/>
        <v>#VALUE!</v>
      </c>
      <c r="H100" s="51" t="e">
        <f t="shared" si="19"/>
        <v>#VALUE!</v>
      </c>
      <c r="I100" s="1"/>
      <c r="J100" s="1"/>
    </row>
    <row r="103" spans="1:11" x14ac:dyDescent="0.25">
      <c r="C103" s="95" t="s">
        <v>49</v>
      </c>
      <c r="D103" s="96"/>
      <c r="E103" s="96"/>
      <c r="F103" s="96"/>
      <c r="G103" s="96"/>
      <c r="H103" s="96"/>
      <c r="I103" s="96"/>
      <c r="J103" s="97"/>
    </row>
    <row r="104" spans="1:11" ht="15.75" thickBot="1" x14ac:dyDescent="0.3">
      <c r="C104" s="72" t="s">
        <v>13</v>
      </c>
      <c r="D104" s="72" t="s">
        <v>14</v>
      </c>
      <c r="E104" s="72" t="s">
        <v>15</v>
      </c>
      <c r="F104" s="72" t="s">
        <v>16</v>
      </c>
      <c r="G104" s="72" t="s">
        <v>8</v>
      </c>
      <c r="H104" s="72" t="s">
        <v>17</v>
      </c>
      <c r="I104" s="72" t="s">
        <v>18</v>
      </c>
      <c r="J104" s="67" t="s">
        <v>41</v>
      </c>
    </row>
    <row r="105" spans="1:11" ht="15.75" thickBot="1" x14ac:dyDescent="0.3">
      <c r="C105" s="73" t="str">
        <f>$C$99</f>
        <v xml:space="preserve">, </v>
      </c>
      <c r="D105" s="73">
        <f>VLOOKUP($C105,$B$91:$I$94,3,0)+VLOOKUP($C105,$C$99:$I$100,2,0)</f>
        <v>12</v>
      </c>
      <c r="E105" s="73">
        <f>VLOOKUP($C105,$B$91:$I$94,4,0)+VLOOKUP($C105,$C$99:$I$100,3,0)</f>
        <v>0</v>
      </c>
      <c r="F105" s="73">
        <f>VLOOKUP($C105,$B$91:$I$94,5,0)+VLOOKUP($C105,$C$99:$I$100,4,0)</f>
        <v>0</v>
      </c>
      <c r="G105" s="74" t="e">
        <f>TRUNC(E105/F105,3)</f>
        <v>#DIV/0!</v>
      </c>
      <c r="H105" s="74" t="e">
        <f t="array" ref="H105">MAX(IF($B$91:$B$94=$C105,H$91:H$94),IF($C$99:$C$100=$C105,H$99:H$100))</f>
        <v>#DIV/0!</v>
      </c>
      <c r="I105" s="75">
        <f t="array" ref="I105">MAX(IF($B$91:$B$94=$C105,I$91:I$94),IF($C$99:$C$100=$C105,I$99:I$100))</f>
        <v>0</v>
      </c>
      <c r="J105" s="68">
        <v>1</v>
      </c>
    </row>
    <row r="106" spans="1:11" ht="15.75" thickBot="1" x14ac:dyDescent="0.3">
      <c r="C106" s="73" t="str">
        <f>$C$100</f>
        <v xml:space="preserve">, </v>
      </c>
      <c r="D106" s="73">
        <f>VLOOKUP($C106,$B$91:$I$94,3,0)+VLOOKUP($C106,$C$99:$I$100,2,0)</f>
        <v>12</v>
      </c>
      <c r="E106" s="73">
        <f>VLOOKUP($C106,$B$91:$I$94,4,0)+VLOOKUP($C106,$C$99:$I$100,3,0)</f>
        <v>0</v>
      </c>
      <c r="F106" s="73">
        <f>VLOOKUP($C106,$B$91:$I$94,5,0)+VLOOKUP($C106,$C$99:$I$100,4,0)</f>
        <v>0</v>
      </c>
      <c r="G106" s="74" t="e">
        <f>TRUNC(E106/F106,3)</f>
        <v>#DIV/0!</v>
      </c>
      <c r="H106" s="74" t="e">
        <f t="array" ref="H106">MAX(IF($B$91:$B$94=$C106,H$91:H$94),IF($C$99:$C$100=$C106,H$99:H$100))</f>
        <v>#DIV/0!</v>
      </c>
      <c r="I106" s="75">
        <f t="array" ref="I106">MAX(IF($B$91:$B$94=$C106,I$91:I$94),IF($C$99:$C$100=$C106,I$99:I$100))</f>
        <v>0</v>
      </c>
      <c r="J106" s="68">
        <v>2</v>
      </c>
    </row>
    <row r="109" spans="1:11" x14ac:dyDescent="0.25">
      <c r="A109" s="91" t="s">
        <v>50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</row>
    <row r="110" spans="1:11" x14ac:dyDescent="0.25">
      <c r="A110" s="40" t="s">
        <v>27</v>
      </c>
      <c r="B110" s="40" t="s">
        <v>13</v>
      </c>
      <c r="C110" s="40" t="s">
        <v>6</v>
      </c>
      <c r="D110" s="40" t="s">
        <v>52</v>
      </c>
      <c r="E110" s="40" t="s">
        <v>14</v>
      </c>
      <c r="F110" s="40" t="s">
        <v>15</v>
      </c>
      <c r="G110" s="40" t="s">
        <v>16</v>
      </c>
      <c r="H110" s="40" t="s">
        <v>8</v>
      </c>
      <c r="I110" s="40" t="s">
        <v>17</v>
      </c>
      <c r="J110" s="40" t="s">
        <v>18</v>
      </c>
      <c r="K110" s="40" t="s">
        <v>51</v>
      </c>
    </row>
    <row r="111" spans="1:11" x14ac:dyDescent="0.25">
      <c r="A111" s="44">
        <v>1</v>
      </c>
      <c r="B111" s="44" t="str">
        <f>IF(D99=2,C99,C100)</f>
        <v xml:space="preserve">, </v>
      </c>
      <c r="C111" s="44">
        <f t="shared" ref="C111:C118" si="20">VLOOKUP(B111,$D$12:$E$19,2,0)</f>
        <v>0</v>
      </c>
      <c r="D111" s="44" t="s">
        <v>53</v>
      </c>
      <c r="E111" s="44">
        <f>VLOOKUP(B111,$C$105:$I$106,2,0)</f>
        <v>12</v>
      </c>
      <c r="F111" s="44">
        <f>VLOOKUP(B111,$C$105:$I$106,3,0)</f>
        <v>0</v>
      </c>
      <c r="G111" s="44">
        <f>VLOOKUP(B111,$C$105:$I$106,4,0)</f>
        <v>0</v>
      </c>
      <c r="H111" s="71" t="e">
        <f t="shared" ref="H111:H118" si="21">TRUNC(F111/G111,3)</f>
        <v>#DIV/0!</v>
      </c>
      <c r="I111" s="71" t="e">
        <f>VLOOKUP($B111,$C$105:$I$106,6,0)</f>
        <v>#DIV/0!</v>
      </c>
      <c r="J111" s="44">
        <f>VLOOKUP($B111,$C$105:$I$106,7,0)</f>
        <v>0</v>
      </c>
      <c r="K111" s="44">
        <v>24</v>
      </c>
    </row>
    <row r="112" spans="1:11" x14ac:dyDescent="0.25">
      <c r="A112" s="44">
        <v>2</v>
      </c>
      <c r="B112" s="44" t="str">
        <f>IF(D99=0,C99,C100)</f>
        <v xml:space="preserve">, </v>
      </c>
      <c r="C112" s="44">
        <f t="shared" si="20"/>
        <v>0</v>
      </c>
      <c r="D112" s="44" t="s">
        <v>53</v>
      </c>
      <c r="E112" s="44">
        <f>VLOOKUP(B112,$C$105:$I$106,2,0)</f>
        <v>12</v>
      </c>
      <c r="F112" s="44">
        <f>VLOOKUP(B112,$C$105:$I$106,3,0)</f>
        <v>0</v>
      </c>
      <c r="G112" s="44">
        <f>VLOOKUP(B112,$C$105:$I$106,4,0)</f>
        <v>0</v>
      </c>
      <c r="H112" s="71" t="e">
        <f t="shared" si="21"/>
        <v>#DIV/0!</v>
      </c>
      <c r="I112" s="71" t="e">
        <f>VLOOKUP($B112,$C$105:$I$106,6,0)</f>
        <v>#DIV/0!</v>
      </c>
      <c r="J112" s="44">
        <f>VLOOKUP($B112,$C$105:$I$106,7,0)</f>
        <v>0</v>
      </c>
      <c r="K112" s="44">
        <v>18</v>
      </c>
    </row>
    <row r="113" spans="1:11" x14ac:dyDescent="0.25">
      <c r="A113" s="44">
        <v>3</v>
      </c>
      <c r="B113" s="44" t="str">
        <f>$B$93</f>
        <v xml:space="preserve">, </v>
      </c>
      <c r="C113" s="44">
        <f t="shared" si="20"/>
        <v>0</v>
      </c>
      <c r="D113" s="44" t="s">
        <v>42</v>
      </c>
      <c r="E113" s="44">
        <f>VLOOKUP(B113,$B$91:$I$94,3,0)</f>
        <v>12</v>
      </c>
      <c r="F113" s="44">
        <f>VLOOKUP(B113,$B$91:$I$94,4,0)</f>
        <v>0</v>
      </c>
      <c r="G113" s="44">
        <f>VLOOKUP(B113,$B$91:$I$94,5,0)</f>
        <v>0</v>
      </c>
      <c r="H113" s="71" t="e">
        <f t="shared" si="21"/>
        <v>#DIV/0!</v>
      </c>
      <c r="I113" s="71" t="e">
        <f>VLOOKUP($B113,$B$91:$I$94,7,0)</f>
        <v>#DIV/0!</v>
      </c>
      <c r="J113" s="44">
        <f>VLOOKUP(B113,$B$91:$I$94,8,0)</f>
        <v>0</v>
      </c>
      <c r="K113" s="44">
        <v>11</v>
      </c>
    </row>
    <row r="114" spans="1:11" x14ac:dyDescent="0.25">
      <c r="A114" s="44">
        <v>4</v>
      </c>
      <c r="B114" s="44" t="str">
        <f>$B$94</f>
        <v xml:space="preserve">, </v>
      </c>
      <c r="C114" s="44">
        <f t="shared" si="20"/>
        <v>0</v>
      </c>
      <c r="D114" s="44" t="s">
        <v>42</v>
      </c>
      <c r="E114" s="44">
        <f>VLOOKUP(B114,$B$91:$I$94,3,0)</f>
        <v>12</v>
      </c>
      <c r="F114" s="44">
        <f>VLOOKUP(B114,$B$91:$I$94,4,0)</f>
        <v>0</v>
      </c>
      <c r="G114" s="44">
        <f>VLOOKUP(B114,$B$91:$I$94,5,0)</f>
        <v>0</v>
      </c>
      <c r="H114" s="71" t="e">
        <f t="shared" si="21"/>
        <v>#DIV/0!</v>
      </c>
      <c r="I114" s="71" t="e">
        <f>VLOOKUP($B114,$B$91:$I$94,7,0)</f>
        <v>#DIV/0!</v>
      </c>
      <c r="J114" s="44">
        <f>VLOOKUP(B114,$B$91:$I$94,8,0)</f>
        <v>0</v>
      </c>
      <c r="K114" s="44">
        <v>11</v>
      </c>
    </row>
    <row r="115" spans="1:11" x14ac:dyDescent="0.25">
      <c r="A115" s="44">
        <v>5</v>
      </c>
      <c r="B115" s="44" t="str">
        <f>$A$73</f>
        <v xml:space="preserve">, </v>
      </c>
      <c r="C115" s="44">
        <f t="shared" si="20"/>
        <v>0</v>
      </c>
      <c r="D115" s="44" t="s">
        <v>54</v>
      </c>
      <c r="E115" s="44">
        <f>VLOOKUP(B115,$A$69:$I$76,4,0)</f>
        <v>12</v>
      </c>
      <c r="F115" s="44">
        <f>VLOOKUP(B115,$A$69:$I$76,5,0)</f>
        <v>0</v>
      </c>
      <c r="G115" s="44">
        <f>VLOOKUP(B115,$A$69:$I$76,6,0)</f>
        <v>0</v>
      </c>
      <c r="H115" s="71" t="e">
        <f t="shared" si="21"/>
        <v>#DIV/0!</v>
      </c>
      <c r="I115" s="71" t="e">
        <f>VLOOKUP($B115,$A$69:$I$76,8,0)</f>
        <v>#DIV/0!</v>
      </c>
      <c r="J115" s="44">
        <f>VLOOKUP($B115,$A$69:$I$76,9,0)</f>
        <v>0</v>
      </c>
      <c r="K115" s="44">
        <v>7</v>
      </c>
    </row>
    <row r="116" spans="1:11" x14ac:dyDescent="0.25">
      <c r="A116" s="44">
        <v>6</v>
      </c>
      <c r="B116" s="44" t="str">
        <f>$A$74</f>
        <v xml:space="preserve">, </v>
      </c>
      <c r="C116" s="44">
        <f t="shared" si="20"/>
        <v>0</v>
      </c>
      <c r="D116" s="44" t="s">
        <v>54</v>
      </c>
      <c r="E116" s="44">
        <f t="shared" ref="E116:E118" si="22">VLOOKUP(B116,$A$69:$I$76,4,0)</f>
        <v>12</v>
      </c>
      <c r="F116" s="44">
        <f>VLOOKUP(B116,$A$69:$I$76,5,0)</f>
        <v>0</v>
      </c>
      <c r="G116" s="44">
        <f>VLOOKUP(B116,$A$69:$I$76,6,0)</f>
        <v>0</v>
      </c>
      <c r="H116" s="71" t="e">
        <f t="shared" si="21"/>
        <v>#DIV/0!</v>
      </c>
      <c r="I116" s="71" t="e">
        <f t="shared" ref="I116:I118" si="23">VLOOKUP($B116,$A$69:$I$76,8,0)</f>
        <v>#DIV/0!</v>
      </c>
      <c r="J116" s="44">
        <f t="shared" ref="J116:J118" si="24">VLOOKUP($B116,$A$69:$I$76,9,0)</f>
        <v>0</v>
      </c>
      <c r="K116" s="44">
        <v>7</v>
      </c>
    </row>
    <row r="117" spans="1:11" x14ac:dyDescent="0.25">
      <c r="A117" s="44">
        <v>7</v>
      </c>
      <c r="B117" s="44" t="str">
        <f>$A$75</f>
        <v xml:space="preserve">, </v>
      </c>
      <c r="C117" s="44">
        <f t="shared" si="20"/>
        <v>0</v>
      </c>
      <c r="D117" s="44" t="s">
        <v>55</v>
      </c>
      <c r="E117" s="44">
        <f t="shared" si="22"/>
        <v>12</v>
      </c>
      <c r="F117" s="44">
        <f>VLOOKUP(B117,$A$69:$I$76,5,0)</f>
        <v>0</v>
      </c>
      <c r="G117" s="44">
        <f>VLOOKUP(B117,$A$69:$I$76,6,0)</f>
        <v>0</v>
      </c>
      <c r="H117" s="71" t="e">
        <f t="shared" si="21"/>
        <v>#DIV/0!</v>
      </c>
      <c r="I117" s="71" t="e">
        <f t="shared" si="23"/>
        <v>#DIV/0!</v>
      </c>
      <c r="J117" s="44">
        <f t="shared" si="24"/>
        <v>0</v>
      </c>
      <c r="K117" s="44">
        <v>2</v>
      </c>
    </row>
    <row r="118" spans="1:11" x14ac:dyDescent="0.25">
      <c r="A118" s="44">
        <v>8</v>
      </c>
      <c r="B118" s="44" t="str">
        <f>$A$76</f>
        <v xml:space="preserve">, </v>
      </c>
      <c r="C118" s="44">
        <f t="shared" si="20"/>
        <v>0</v>
      </c>
      <c r="D118" s="44" t="s">
        <v>55</v>
      </c>
      <c r="E118" s="44">
        <f t="shared" si="22"/>
        <v>12</v>
      </c>
      <c r="F118" s="44">
        <f>VLOOKUP(B118,$A$69:$I$76,5,0)</f>
        <v>0</v>
      </c>
      <c r="G118" s="44">
        <f>VLOOKUP(B118,$A$69:$I$76,6,0)</f>
        <v>0</v>
      </c>
      <c r="H118" s="71" t="e">
        <f t="shared" si="21"/>
        <v>#DIV/0!</v>
      </c>
      <c r="I118" s="71" t="e">
        <f t="shared" si="23"/>
        <v>#DIV/0!</v>
      </c>
      <c r="J118" s="44">
        <f t="shared" si="24"/>
        <v>0</v>
      </c>
      <c r="K118" s="44">
        <v>2</v>
      </c>
    </row>
  </sheetData>
  <sheetProtection sheet="1" selectLockedCells="1" sort="0"/>
  <sortState ref="A92:I103">
    <sortCondition ref="C92:C103"/>
    <sortCondition descending="1" ref="D92:D103"/>
    <sortCondition descending="1" ref="G92:G103"/>
    <sortCondition descending="1" ref="H92:H103"/>
    <sortCondition descending="1" ref="I92:I103"/>
  </sortState>
  <mergeCells count="12">
    <mergeCell ref="A109:K109"/>
    <mergeCell ref="A1:J1"/>
    <mergeCell ref="A97:J97"/>
    <mergeCell ref="C103:J103"/>
    <mergeCell ref="A67:J67"/>
    <mergeCell ref="A81:J81"/>
    <mergeCell ref="A57:B61"/>
    <mergeCell ref="A36:B40"/>
    <mergeCell ref="B89:J89"/>
    <mergeCell ref="A10:F10"/>
    <mergeCell ref="A22:I22"/>
    <mergeCell ref="A43:I4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46"/>
  <sheetViews>
    <sheetView workbookViewId="0">
      <selection sqref="A1:H1"/>
    </sheetView>
  </sheetViews>
  <sheetFormatPr baseColWidth="10" defaultRowHeight="12.75" x14ac:dyDescent="0.2"/>
  <cols>
    <col min="1" max="1" width="11.42578125" style="10" customWidth="1"/>
    <col min="2" max="2" width="17.140625" style="10" customWidth="1"/>
    <col min="3" max="8" width="6.42578125" style="10" customWidth="1"/>
    <col min="9" max="16384" width="11.42578125" style="10"/>
  </cols>
  <sheetData>
    <row r="1" spans="1:8" x14ac:dyDescent="0.2">
      <c r="A1" s="104" t="str">
        <f>Formular!B3&amp;" "&amp;Formular!B7</f>
        <v>Meisterschaft Dreiband 2026/2027</v>
      </c>
      <c r="B1" s="105"/>
      <c r="C1" s="105"/>
      <c r="D1" s="105"/>
      <c r="E1" s="105"/>
      <c r="F1" s="105"/>
      <c r="G1" s="105"/>
      <c r="H1" s="106"/>
    </row>
    <row r="3" spans="1:8" x14ac:dyDescent="0.2">
      <c r="A3" s="11" t="s">
        <v>58</v>
      </c>
      <c r="B3" s="109" t="str">
        <f>Formular!B5</f>
        <v>BC Musterort</v>
      </c>
      <c r="C3" s="109"/>
      <c r="D3" s="109"/>
      <c r="E3" s="109"/>
      <c r="F3" s="109"/>
      <c r="G3" s="109"/>
      <c r="H3" s="109"/>
    </row>
    <row r="4" spans="1:8" x14ac:dyDescent="0.2">
      <c r="A4" s="11" t="s">
        <v>59</v>
      </c>
      <c r="B4" s="109" t="str">
        <f>Formular!B6</f>
        <v>00.-00. Monat 20XX</v>
      </c>
      <c r="C4" s="109"/>
      <c r="D4" s="109"/>
      <c r="E4" s="109"/>
      <c r="F4" s="109"/>
      <c r="G4" s="109"/>
      <c r="H4" s="109"/>
    </row>
    <row r="5" spans="1:8" x14ac:dyDescent="0.2">
      <c r="A5" s="11" t="s">
        <v>60</v>
      </c>
      <c r="B5" s="109" t="str">
        <f>Formular!B4</f>
        <v>8 Teilnehmer | 2 Gruppen á 4 Spieler - HF - F</v>
      </c>
      <c r="C5" s="109"/>
      <c r="D5" s="109"/>
      <c r="E5" s="109"/>
      <c r="F5" s="109"/>
      <c r="G5" s="109"/>
      <c r="H5" s="109"/>
    </row>
    <row r="6" spans="1:8" x14ac:dyDescent="0.2">
      <c r="A6" s="11" t="s">
        <v>62</v>
      </c>
      <c r="B6" s="109" t="str">
        <f>Formular!B8</f>
        <v>00 Punkte / 00 Aufnahmen</v>
      </c>
      <c r="C6" s="109"/>
      <c r="D6" s="109"/>
      <c r="E6" s="109"/>
      <c r="F6" s="109"/>
      <c r="G6" s="109"/>
      <c r="H6" s="109"/>
    </row>
    <row r="9" spans="1:8" x14ac:dyDescent="0.2">
      <c r="A9" s="110" t="s">
        <v>11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8</v>
      </c>
      <c r="G9" s="12" t="s">
        <v>17</v>
      </c>
      <c r="H9" s="12" t="s">
        <v>18</v>
      </c>
    </row>
    <row r="10" spans="1:8" x14ac:dyDescent="0.2">
      <c r="A10" s="111"/>
      <c r="B10" s="11" t="str">
        <f>Formular!C24</f>
        <v xml:space="preserve">, </v>
      </c>
      <c r="C10" s="11">
        <f>Formular!D24</f>
        <v>1</v>
      </c>
      <c r="D10" s="11">
        <f>Formular!E24</f>
        <v>0</v>
      </c>
      <c r="E10" s="11">
        <f>Formular!F24</f>
        <v>0</v>
      </c>
      <c r="F10" s="13" t="e">
        <f>Formular!G24</f>
        <v>#DIV/0!</v>
      </c>
      <c r="G10" s="14" t="e">
        <f>Formular!H24</f>
        <v>#DIV/0!</v>
      </c>
      <c r="H10" s="11">
        <f>Formular!I24</f>
        <v>0</v>
      </c>
    </row>
    <row r="11" spans="1:8" ht="13.5" thickBot="1" x14ac:dyDescent="0.25">
      <c r="A11" s="111"/>
      <c r="B11" s="15" t="str">
        <f>Formular!C25</f>
        <v xml:space="preserve">, </v>
      </c>
      <c r="C11" s="15">
        <f>Formular!D25</f>
        <v>1</v>
      </c>
      <c r="D11" s="15">
        <f>Formular!E25</f>
        <v>0</v>
      </c>
      <c r="E11" s="15" t="str">
        <f>Formular!F25</f>
        <v/>
      </c>
      <c r="F11" s="16" t="e">
        <f>Formular!G25</f>
        <v>#VALUE!</v>
      </c>
      <c r="G11" s="17" t="e">
        <f>Formular!H25</f>
        <v>#VALUE!</v>
      </c>
      <c r="H11" s="15">
        <f>Formular!I25</f>
        <v>0</v>
      </c>
    </row>
    <row r="12" spans="1:8" x14ac:dyDescent="0.2">
      <c r="A12" s="111"/>
      <c r="B12" s="18" t="str">
        <f>Formular!C26</f>
        <v xml:space="preserve">, </v>
      </c>
      <c r="C12" s="18">
        <f>Formular!D26</f>
        <v>1</v>
      </c>
      <c r="D12" s="18">
        <f>Formular!E26</f>
        <v>0</v>
      </c>
      <c r="E12" s="18">
        <f>Formular!F26</f>
        <v>0</v>
      </c>
      <c r="F12" s="19" t="e">
        <f>Formular!G26</f>
        <v>#DIV/0!</v>
      </c>
      <c r="G12" s="20" t="e">
        <f>Formular!H26</f>
        <v>#DIV/0!</v>
      </c>
      <c r="H12" s="18">
        <f>Formular!I26</f>
        <v>0</v>
      </c>
    </row>
    <row r="13" spans="1:8" ht="13.5" thickBot="1" x14ac:dyDescent="0.25">
      <c r="A13" s="111"/>
      <c r="B13" s="15" t="str">
        <f>Formular!C27</f>
        <v xml:space="preserve">, </v>
      </c>
      <c r="C13" s="15">
        <f>Formular!D27</f>
        <v>1</v>
      </c>
      <c r="D13" s="15">
        <f>Formular!E27</f>
        <v>0</v>
      </c>
      <c r="E13" s="15" t="str">
        <f>Formular!F27</f>
        <v/>
      </c>
      <c r="F13" s="16" t="e">
        <f>Formular!G27</f>
        <v>#VALUE!</v>
      </c>
      <c r="G13" s="17" t="e">
        <f>Formular!H27</f>
        <v>#VALUE!</v>
      </c>
      <c r="H13" s="15">
        <f>Formular!I27</f>
        <v>0</v>
      </c>
    </row>
    <row r="14" spans="1:8" x14ac:dyDescent="0.2">
      <c r="A14" s="111"/>
      <c r="B14" s="18" t="str">
        <f>Formular!C28</f>
        <v xml:space="preserve">, </v>
      </c>
      <c r="C14" s="18">
        <f>Formular!D28</f>
        <v>1</v>
      </c>
      <c r="D14" s="18">
        <f>Formular!E28</f>
        <v>0</v>
      </c>
      <c r="E14" s="18">
        <f>Formular!F28</f>
        <v>0</v>
      </c>
      <c r="F14" s="19" t="e">
        <f>Formular!G28</f>
        <v>#DIV/0!</v>
      </c>
      <c r="G14" s="20" t="e">
        <f>Formular!H28</f>
        <v>#DIV/0!</v>
      </c>
      <c r="H14" s="18">
        <f>Formular!I28</f>
        <v>0</v>
      </c>
    </row>
    <row r="15" spans="1:8" ht="13.5" thickBot="1" x14ac:dyDescent="0.25">
      <c r="A15" s="111"/>
      <c r="B15" s="15" t="str">
        <f>Formular!C29</f>
        <v xml:space="preserve">, </v>
      </c>
      <c r="C15" s="15">
        <f>Formular!D29</f>
        <v>1</v>
      </c>
      <c r="D15" s="15">
        <f>Formular!E29</f>
        <v>0</v>
      </c>
      <c r="E15" s="15" t="str">
        <f>Formular!F29</f>
        <v/>
      </c>
      <c r="F15" s="16" t="e">
        <f>Formular!G29</f>
        <v>#VALUE!</v>
      </c>
      <c r="G15" s="17" t="e">
        <f>Formular!H29</f>
        <v>#VALUE!</v>
      </c>
      <c r="H15" s="15">
        <f>Formular!I29</f>
        <v>0</v>
      </c>
    </row>
    <row r="16" spans="1:8" x14ac:dyDescent="0.2">
      <c r="A16" s="111"/>
      <c r="B16" s="18" t="str">
        <f>Formular!C30</f>
        <v xml:space="preserve">, </v>
      </c>
      <c r="C16" s="18">
        <f>Formular!D30</f>
        <v>1</v>
      </c>
      <c r="D16" s="18">
        <f>Formular!E30</f>
        <v>0</v>
      </c>
      <c r="E16" s="18">
        <f>Formular!F30</f>
        <v>0</v>
      </c>
      <c r="F16" s="19" t="e">
        <f>Formular!G30</f>
        <v>#DIV/0!</v>
      </c>
      <c r="G16" s="20" t="e">
        <f>Formular!H30</f>
        <v>#DIV/0!</v>
      </c>
      <c r="H16" s="18">
        <f>Formular!I30</f>
        <v>0</v>
      </c>
    </row>
    <row r="17" spans="1:8" ht="13.5" thickBot="1" x14ac:dyDescent="0.25">
      <c r="A17" s="111"/>
      <c r="B17" s="15" t="str">
        <f>Formular!C31</f>
        <v xml:space="preserve">, </v>
      </c>
      <c r="C17" s="15">
        <f>Formular!D31</f>
        <v>1</v>
      </c>
      <c r="D17" s="15">
        <f>Formular!E31</f>
        <v>0</v>
      </c>
      <c r="E17" s="15" t="str">
        <f>Formular!F31</f>
        <v/>
      </c>
      <c r="F17" s="16" t="e">
        <f>Formular!G31</f>
        <v>#VALUE!</v>
      </c>
      <c r="G17" s="17" t="e">
        <f>Formular!H31</f>
        <v>#VALUE!</v>
      </c>
      <c r="H17" s="15">
        <f>Formular!I31</f>
        <v>0</v>
      </c>
    </row>
    <row r="18" spans="1:8" x14ac:dyDescent="0.2">
      <c r="A18" s="111"/>
      <c r="B18" s="18" t="str">
        <f>Formular!C32</f>
        <v xml:space="preserve">, </v>
      </c>
      <c r="C18" s="18">
        <f>Formular!D32</f>
        <v>1</v>
      </c>
      <c r="D18" s="18">
        <f>Formular!E32</f>
        <v>0</v>
      </c>
      <c r="E18" s="18">
        <f>Formular!F32</f>
        <v>0</v>
      </c>
      <c r="F18" s="19" t="e">
        <f>Formular!G32</f>
        <v>#DIV/0!</v>
      </c>
      <c r="G18" s="20" t="e">
        <f>Formular!H32</f>
        <v>#DIV/0!</v>
      </c>
      <c r="H18" s="18">
        <f>Formular!I32</f>
        <v>0</v>
      </c>
    </row>
    <row r="19" spans="1:8" ht="13.5" thickBot="1" x14ac:dyDescent="0.25">
      <c r="A19" s="111"/>
      <c r="B19" s="15" t="str">
        <f>Formular!C33</f>
        <v xml:space="preserve">, </v>
      </c>
      <c r="C19" s="15">
        <f>Formular!D33</f>
        <v>1</v>
      </c>
      <c r="D19" s="15">
        <f>Formular!E33</f>
        <v>0</v>
      </c>
      <c r="E19" s="15" t="str">
        <f>Formular!F33</f>
        <v/>
      </c>
      <c r="F19" s="16" t="e">
        <f>Formular!G33</f>
        <v>#VALUE!</v>
      </c>
      <c r="G19" s="17" t="e">
        <f>Formular!H33</f>
        <v>#VALUE!</v>
      </c>
      <c r="H19" s="15">
        <f>Formular!I33</f>
        <v>0</v>
      </c>
    </row>
    <row r="20" spans="1:8" x14ac:dyDescent="0.2">
      <c r="A20" s="111"/>
      <c r="B20" s="18" t="str">
        <f>Formular!C34</f>
        <v xml:space="preserve">, </v>
      </c>
      <c r="C20" s="18">
        <f>Formular!D34</f>
        <v>1</v>
      </c>
      <c r="D20" s="18">
        <f>Formular!E34</f>
        <v>0</v>
      </c>
      <c r="E20" s="18">
        <f>Formular!F34</f>
        <v>0</v>
      </c>
      <c r="F20" s="19" t="e">
        <f>Formular!G34</f>
        <v>#DIV/0!</v>
      </c>
      <c r="G20" s="20" t="e">
        <f>Formular!H34</f>
        <v>#DIV/0!</v>
      </c>
      <c r="H20" s="18">
        <f>Formular!I34</f>
        <v>0</v>
      </c>
    </row>
    <row r="21" spans="1:8" ht="13.5" thickBot="1" x14ac:dyDescent="0.25">
      <c r="A21" s="111"/>
      <c r="B21" s="21" t="str">
        <f>Formular!C35</f>
        <v xml:space="preserve">, </v>
      </c>
      <c r="C21" s="21">
        <f>Formular!D35</f>
        <v>1</v>
      </c>
      <c r="D21" s="21">
        <f>Formular!E35</f>
        <v>0</v>
      </c>
      <c r="E21" s="21" t="str">
        <f>Formular!F35</f>
        <v/>
      </c>
      <c r="F21" s="22" t="e">
        <f>Formular!G35</f>
        <v>#VALUE!</v>
      </c>
      <c r="G21" s="23" t="e">
        <f>Formular!H35</f>
        <v>#VALUE!</v>
      </c>
      <c r="H21" s="21">
        <f>Formular!I35</f>
        <v>0</v>
      </c>
    </row>
    <row r="22" spans="1:8" x14ac:dyDescent="0.2">
      <c r="A22" s="24" t="s">
        <v>63</v>
      </c>
      <c r="B22" s="24" t="s">
        <v>13</v>
      </c>
      <c r="C22" s="24" t="s">
        <v>14</v>
      </c>
      <c r="D22" s="24" t="s">
        <v>15</v>
      </c>
      <c r="E22" s="24" t="s">
        <v>16</v>
      </c>
      <c r="F22" s="24" t="s">
        <v>8</v>
      </c>
      <c r="G22" s="24" t="s">
        <v>17</v>
      </c>
      <c r="H22" s="24" t="s">
        <v>18</v>
      </c>
    </row>
    <row r="23" spans="1:8" x14ac:dyDescent="0.2">
      <c r="A23" s="25">
        <v>1</v>
      </c>
      <c r="B23" s="11" t="str">
        <f>Formular!C37</f>
        <v xml:space="preserve">, </v>
      </c>
      <c r="C23" s="11">
        <f>Formular!D37</f>
        <v>12</v>
      </c>
      <c r="D23" s="11">
        <f>Formular!E37</f>
        <v>0</v>
      </c>
      <c r="E23" s="11">
        <f>Formular!F37</f>
        <v>0</v>
      </c>
      <c r="F23" s="13" t="e">
        <f>Formular!G37</f>
        <v>#DIV/0!</v>
      </c>
      <c r="G23" s="14" t="e">
        <f>IF(Formular!H37=0,"-,---",Formular!H37)</f>
        <v>#DIV/0!</v>
      </c>
      <c r="H23" s="11">
        <f>Formular!I37</f>
        <v>0</v>
      </c>
    </row>
    <row r="24" spans="1:8" x14ac:dyDescent="0.2">
      <c r="A24" s="25">
        <v>2</v>
      </c>
      <c r="B24" s="11" t="str">
        <f>Formular!C38</f>
        <v xml:space="preserve">, </v>
      </c>
      <c r="C24" s="11">
        <f>Formular!D38</f>
        <v>12</v>
      </c>
      <c r="D24" s="11">
        <f>Formular!E38</f>
        <v>0</v>
      </c>
      <c r="E24" s="11">
        <f>Formular!F38</f>
        <v>0</v>
      </c>
      <c r="F24" s="13" t="e">
        <f>Formular!G38</f>
        <v>#DIV/0!</v>
      </c>
      <c r="G24" s="14" t="e">
        <f>IF(Formular!H38=0,"-,---",Formular!H38)</f>
        <v>#DIV/0!</v>
      </c>
      <c r="H24" s="11">
        <f>Formular!I38</f>
        <v>0</v>
      </c>
    </row>
    <row r="25" spans="1:8" x14ac:dyDescent="0.2">
      <c r="A25" s="26">
        <v>3</v>
      </c>
      <c r="B25" s="11" t="str">
        <f>Formular!C39</f>
        <v xml:space="preserve">, </v>
      </c>
      <c r="C25" s="11">
        <f>Formular!D39</f>
        <v>12</v>
      </c>
      <c r="D25" s="11">
        <f>Formular!E39</f>
        <v>0</v>
      </c>
      <c r="E25" s="11">
        <f>Formular!F39</f>
        <v>0</v>
      </c>
      <c r="F25" s="13" t="e">
        <f>Formular!G39</f>
        <v>#DIV/0!</v>
      </c>
      <c r="G25" s="14" t="e">
        <f>IF(Formular!H39=0,"-,---",Formular!H39)</f>
        <v>#DIV/0!</v>
      </c>
      <c r="H25" s="11">
        <f>Formular!I39</f>
        <v>0</v>
      </c>
    </row>
    <row r="26" spans="1:8" x14ac:dyDescent="0.2">
      <c r="A26" s="26">
        <v>4</v>
      </c>
      <c r="B26" s="11" t="str">
        <f>Formular!C40</f>
        <v xml:space="preserve">, </v>
      </c>
      <c r="C26" s="11">
        <f>Formular!D40</f>
        <v>12</v>
      </c>
      <c r="D26" s="11">
        <f>Formular!E40</f>
        <v>0</v>
      </c>
      <c r="E26" s="11">
        <f>Formular!F40</f>
        <v>0</v>
      </c>
      <c r="F26" s="13" t="e">
        <f>Formular!G40</f>
        <v>#DIV/0!</v>
      </c>
      <c r="G26" s="14" t="e">
        <f>IF(Formular!H40=0,"-,---",Formular!H40)</f>
        <v>#DIV/0!</v>
      </c>
      <c r="H26" s="11">
        <f>Formular!I40</f>
        <v>0</v>
      </c>
    </row>
    <row r="29" spans="1:8" x14ac:dyDescent="0.2">
      <c r="A29" s="107" t="s">
        <v>30</v>
      </c>
      <c r="B29" s="12" t="s">
        <v>13</v>
      </c>
      <c r="C29" s="12" t="s">
        <v>14</v>
      </c>
      <c r="D29" s="12" t="s">
        <v>15</v>
      </c>
      <c r="E29" s="12" t="s">
        <v>16</v>
      </c>
      <c r="F29" s="12" t="s">
        <v>8</v>
      </c>
      <c r="G29" s="12" t="s">
        <v>17</v>
      </c>
      <c r="H29" s="12" t="s">
        <v>18</v>
      </c>
    </row>
    <row r="30" spans="1:8" x14ac:dyDescent="0.2">
      <c r="A30" s="108"/>
      <c r="B30" s="11" t="str">
        <f>Formular!C45</f>
        <v xml:space="preserve">, </v>
      </c>
      <c r="C30" s="11">
        <f>Formular!D45</f>
        <v>1</v>
      </c>
      <c r="D30" s="11">
        <f>Formular!E45</f>
        <v>0</v>
      </c>
      <c r="E30" s="11">
        <f>Formular!F45</f>
        <v>0</v>
      </c>
      <c r="F30" s="13" t="e">
        <f>Formular!G45</f>
        <v>#DIV/0!</v>
      </c>
      <c r="G30" s="14" t="e">
        <f>Formular!H45</f>
        <v>#DIV/0!</v>
      </c>
      <c r="H30" s="11">
        <f>Formular!I45</f>
        <v>0</v>
      </c>
    </row>
    <row r="31" spans="1:8" ht="13.5" thickBot="1" x14ac:dyDescent="0.25">
      <c r="A31" s="108"/>
      <c r="B31" s="15" t="str">
        <f>Formular!C46</f>
        <v xml:space="preserve">, </v>
      </c>
      <c r="C31" s="15">
        <f>Formular!D46</f>
        <v>1</v>
      </c>
      <c r="D31" s="15">
        <f>Formular!E46</f>
        <v>0</v>
      </c>
      <c r="E31" s="15" t="str">
        <f>Formular!F46</f>
        <v/>
      </c>
      <c r="F31" s="16" t="e">
        <f>Formular!G46</f>
        <v>#VALUE!</v>
      </c>
      <c r="G31" s="17" t="e">
        <f>Formular!H46</f>
        <v>#VALUE!</v>
      </c>
      <c r="H31" s="15">
        <f>Formular!I46</f>
        <v>0</v>
      </c>
    </row>
    <row r="32" spans="1:8" x14ac:dyDescent="0.2">
      <c r="A32" s="108"/>
      <c r="B32" s="18" t="str">
        <f>Formular!C47</f>
        <v xml:space="preserve">, </v>
      </c>
      <c r="C32" s="18">
        <f>Formular!D47</f>
        <v>1</v>
      </c>
      <c r="D32" s="18">
        <f>Formular!E47</f>
        <v>0</v>
      </c>
      <c r="E32" s="18">
        <f>Formular!F47</f>
        <v>0</v>
      </c>
      <c r="F32" s="19" t="e">
        <f>Formular!G47</f>
        <v>#DIV/0!</v>
      </c>
      <c r="G32" s="20" t="e">
        <f>Formular!H47</f>
        <v>#DIV/0!</v>
      </c>
      <c r="H32" s="18">
        <f>Formular!I47</f>
        <v>0</v>
      </c>
    </row>
    <row r="33" spans="1:8" ht="13.5" thickBot="1" x14ac:dyDescent="0.25">
      <c r="A33" s="108"/>
      <c r="B33" s="15" t="str">
        <f>Formular!C48</f>
        <v xml:space="preserve">, </v>
      </c>
      <c r="C33" s="15">
        <f>Formular!D48</f>
        <v>1</v>
      </c>
      <c r="D33" s="15">
        <f>Formular!E48</f>
        <v>0</v>
      </c>
      <c r="E33" s="15" t="str">
        <f>Formular!F48</f>
        <v/>
      </c>
      <c r="F33" s="16" t="e">
        <f>Formular!G48</f>
        <v>#VALUE!</v>
      </c>
      <c r="G33" s="17" t="e">
        <f>Formular!H48</f>
        <v>#VALUE!</v>
      </c>
      <c r="H33" s="15">
        <f>Formular!I48</f>
        <v>0</v>
      </c>
    </row>
    <row r="34" spans="1:8" x14ac:dyDescent="0.2">
      <c r="A34" s="108"/>
      <c r="B34" s="18" t="str">
        <f>Formular!C49</f>
        <v xml:space="preserve">, </v>
      </c>
      <c r="C34" s="18">
        <f>Formular!D49</f>
        <v>1</v>
      </c>
      <c r="D34" s="18">
        <f>Formular!E49</f>
        <v>0</v>
      </c>
      <c r="E34" s="18">
        <f>Formular!F49</f>
        <v>0</v>
      </c>
      <c r="F34" s="19" t="e">
        <f>Formular!G49</f>
        <v>#DIV/0!</v>
      </c>
      <c r="G34" s="20" t="e">
        <f>Formular!H49</f>
        <v>#DIV/0!</v>
      </c>
      <c r="H34" s="18">
        <f>Formular!I49</f>
        <v>0</v>
      </c>
    </row>
    <row r="35" spans="1:8" ht="13.5" thickBot="1" x14ac:dyDescent="0.25">
      <c r="A35" s="108"/>
      <c r="B35" s="15" t="str">
        <f>Formular!C50</f>
        <v xml:space="preserve">, </v>
      </c>
      <c r="C35" s="15">
        <f>Formular!D50</f>
        <v>1</v>
      </c>
      <c r="D35" s="15">
        <f>Formular!E50</f>
        <v>0</v>
      </c>
      <c r="E35" s="15" t="str">
        <f>Formular!F50</f>
        <v/>
      </c>
      <c r="F35" s="16" t="e">
        <f>Formular!G50</f>
        <v>#VALUE!</v>
      </c>
      <c r="G35" s="17" t="e">
        <f>Formular!H50</f>
        <v>#VALUE!</v>
      </c>
      <c r="H35" s="15">
        <f>Formular!I50</f>
        <v>0</v>
      </c>
    </row>
    <row r="36" spans="1:8" x14ac:dyDescent="0.2">
      <c r="A36" s="108"/>
      <c r="B36" s="18" t="str">
        <f>Formular!C51</f>
        <v xml:space="preserve">, </v>
      </c>
      <c r="C36" s="18">
        <f>Formular!D51</f>
        <v>1</v>
      </c>
      <c r="D36" s="18">
        <f>Formular!E51</f>
        <v>0</v>
      </c>
      <c r="E36" s="18">
        <f>Formular!F51</f>
        <v>0</v>
      </c>
      <c r="F36" s="19" t="e">
        <f>Formular!G51</f>
        <v>#DIV/0!</v>
      </c>
      <c r="G36" s="20" t="e">
        <f>Formular!H51</f>
        <v>#DIV/0!</v>
      </c>
      <c r="H36" s="18">
        <f>Formular!I51</f>
        <v>0</v>
      </c>
    </row>
    <row r="37" spans="1:8" ht="13.5" thickBot="1" x14ac:dyDescent="0.25">
      <c r="A37" s="108"/>
      <c r="B37" s="15" t="str">
        <f>Formular!C52</f>
        <v xml:space="preserve">, </v>
      </c>
      <c r="C37" s="15">
        <f>Formular!D52</f>
        <v>1</v>
      </c>
      <c r="D37" s="15">
        <f>Formular!E52</f>
        <v>0</v>
      </c>
      <c r="E37" s="15" t="str">
        <f>Formular!F52</f>
        <v/>
      </c>
      <c r="F37" s="16" t="e">
        <f>Formular!G52</f>
        <v>#VALUE!</v>
      </c>
      <c r="G37" s="17" t="e">
        <f>Formular!H52</f>
        <v>#VALUE!</v>
      </c>
      <c r="H37" s="15">
        <f>Formular!I52</f>
        <v>0</v>
      </c>
    </row>
    <row r="38" spans="1:8" x14ac:dyDescent="0.2">
      <c r="A38" s="108"/>
      <c r="B38" s="18" t="str">
        <f>Formular!C53</f>
        <v xml:space="preserve">, </v>
      </c>
      <c r="C38" s="18">
        <f>Formular!D53</f>
        <v>1</v>
      </c>
      <c r="D38" s="18">
        <f>Formular!E53</f>
        <v>0</v>
      </c>
      <c r="E38" s="18">
        <f>Formular!F53</f>
        <v>0</v>
      </c>
      <c r="F38" s="19" t="e">
        <f>Formular!G53</f>
        <v>#DIV/0!</v>
      </c>
      <c r="G38" s="20" t="e">
        <f>Formular!H53</f>
        <v>#DIV/0!</v>
      </c>
      <c r="H38" s="18">
        <f>Formular!I53</f>
        <v>0</v>
      </c>
    </row>
    <row r="39" spans="1:8" ht="13.5" thickBot="1" x14ac:dyDescent="0.25">
      <c r="A39" s="108"/>
      <c r="B39" s="15" t="str">
        <f>Formular!C54</f>
        <v xml:space="preserve">, </v>
      </c>
      <c r="C39" s="15">
        <f>Formular!D54</f>
        <v>1</v>
      </c>
      <c r="D39" s="15">
        <f>Formular!E54</f>
        <v>0</v>
      </c>
      <c r="E39" s="15" t="str">
        <f>Formular!F54</f>
        <v/>
      </c>
      <c r="F39" s="16" t="e">
        <f>Formular!G54</f>
        <v>#VALUE!</v>
      </c>
      <c r="G39" s="17" t="e">
        <f>Formular!H54</f>
        <v>#VALUE!</v>
      </c>
      <c r="H39" s="15">
        <f>Formular!I54</f>
        <v>0</v>
      </c>
    </row>
    <row r="40" spans="1:8" x14ac:dyDescent="0.2">
      <c r="A40" s="108"/>
      <c r="B40" s="18" t="str">
        <f>Formular!C55</f>
        <v xml:space="preserve">, </v>
      </c>
      <c r="C40" s="18">
        <f>Formular!D55</f>
        <v>1</v>
      </c>
      <c r="D40" s="18">
        <f>Formular!E55</f>
        <v>0</v>
      </c>
      <c r="E40" s="18">
        <f>Formular!F55</f>
        <v>0</v>
      </c>
      <c r="F40" s="19" t="e">
        <f>Formular!G55</f>
        <v>#DIV/0!</v>
      </c>
      <c r="G40" s="20" t="e">
        <f>Formular!H55</f>
        <v>#DIV/0!</v>
      </c>
      <c r="H40" s="18">
        <f>Formular!I55</f>
        <v>0</v>
      </c>
    </row>
    <row r="41" spans="1:8" ht="13.5" thickBot="1" x14ac:dyDescent="0.25">
      <c r="A41" s="108"/>
      <c r="B41" s="21" t="str">
        <f>Formular!C56</f>
        <v xml:space="preserve">, </v>
      </c>
      <c r="C41" s="21">
        <f>Formular!D56</f>
        <v>1</v>
      </c>
      <c r="D41" s="21">
        <f>Formular!E56</f>
        <v>0</v>
      </c>
      <c r="E41" s="21" t="str">
        <f>Formular!F56</f>
        <v/>
      </c>
      <c r="F41" s="22" t="e">
        <f>Formular!G56</f>
        <v>#VALUE!</v>
      </c>
      <c r="G41" s="23" t="e">
        <f>Formular!H56</f>
        <v>#VALUE!</v>
      </c>
      <c r="H41" s="21">
        <f>Formular!I56</f>
        <v>0</v>
      </c>
    </row>
    <row r="42" spans="1:8" x14ac:dyDescent="0.2">
      <c r="A42" s="24" t="s">
        <v>63</v>
      </c>
      <c r="B42" s="24" t="s">
        <v>13</v>
      </c>
      <c r="C42" s="24" t="s">
        <v>14</v>
      </c>
      <c r="D42" s="24" t="s">
        <v>15</v>
      </c>
      <c r="E42" s="24" t="s">
        <v>16</v>
      </c>
      <c r="F42" s="24" t="s">
        <v>8</v>
      </c>
      <c r="G42" s="24" t="s">
        <v>17</v>
      </c>
      <c r="H42" s="24" t="s">
        <v>18</v>
      </c>
    </row>
    <row r="43" spans="1:8" x14ac:dyDescent="0.2">
      <c r="A43" s="25">
        <v>1</v>
      </c>
      <c r="B43" s="11" t="str">
        <f>Formular!C58</f>
        <v xml:space="preserve">, </v>
      </c>
      <c r="C43" s="11">
        <f>Formular!D58</f>
        <v>12</v>
      </c>
      <c r="D43" s="11">
        <f>Formular!E58</f>
        <v>0</v>
      </c>
      <c r="E43" s="11">
        <f>Formular!F58</f>
        <v>0</v>
      </c>
      <c r="F43" s="13" t="e">
        <f>Formular!G58</f>
        <v>#DIV/0!</v>
      </c>
      <c r="G43" s="14" t="e">
        <f>IF(Formular!H58=0,"-,---",Formular!H58)</f>
        <v>#DIV/0!</v>
      </c>
      <c r="H43" s="11">
        <f>Formular!I58</f>
        <v>0</v>
      </c>
    </row>
    <row r="44" spans="1:8" x14ac:dyDescent="0.2">
      <c r="A44" s="25">
        <v>2</v>
      </c>
      <c r="B44" s="11" t="str">
        <f>Formular!C59</f>
        <v xml:space="preserve">, </v>
      </c>
      <c r="C44" s="11">
        <f>Formular!D59</f>
        <v>12</v>
      </c>
      <c r="D44" s="11">
        <f>Formular!E59</f>
        <v>0</v>
      </c>
      <c r="E44" s="11">
        <f>Formular!F59</f>
        <v>0</v>
      </c>
      <c r="F44" s="13" t="e">
        <f>Formular!G59</f>
        <v>#DIV/0!</v>
      </c>
      <c r="G44" s="14" t="e">
        <f>IF(Formular!H59=0,"-,---",Formular!H59)</f>
        <v>#DIV/0!</v>
      </c>
      <c r="H44" s="11">
        <f>Formular!I59</f>
        <v>0</v>
      </c>
    </row>
    <row r="45" spans="1:8" x14ac:dyDescent="0.2">
      <c r="A45" s="26">
        <v>3</v>
      </c>
      <c r="B45" s="11" t="str">
        <f>Formular!C60</f>
        <v xml:space="preserve">, </v>
      </c>
      <c r="C45" s="11">
        <f>Formular!D60</f>
        <v>12</v>
      </c>
      <c r="D45" s="11">
        <f>Formular!E60</f>
        <v>0</v>
      </c>
      <c r="E45" s="11">
        <f>Formular!F60</f>
        <v>0</v>
      </c>
      <c r="F45" s="13" t="e">
        <f>Formular!G60</f>
        <v>#DIV/0!</v>
      </c>
      <c r="G45" s="14" t="e">
        <f>IF(Formular!H60=0,"-,---",Formular!H60)</f>
        <v>#DIV/0!</v>
      </c>
      <c r="H45" s="11">
        <f>Formular!I60</f>
        <v>0</v>
      </c>
    </row>
    <row r="46" spans="1:8" x14ac:dyDescent="0.2">
      <c r="A46" s="26">
        <v>4</v>
      </c>
      <c r="B46" s="11" t="str">
        <f>Formular!C61</f>
        <v xml:space="preserve">, </v>
      </c>
      <c r="C46" s="11">
        <f>Formular!D61</f>
        <v>12</v>
      </c>
      <c r="D46" s="11">
        <f>Formular!E61</f>
        <v>0</v>
      </c>
      <c r="E46" s="11">
        <f>Formular!F61</f>
        <v>0</v>
      </c>
      <c r="F46" s="13" t="e">
        <f>Formular!G61</f>
        <v>#DIV/0!</v>
      </c>
      <c r="G46" s="14" t="e">
        <f>IF(Formular!H61=0,"-,---",Formular!H61)</f>
        <v>#DIV/0!</v>
      </c>
      <c r="H46" s="11">
        <f>Formular!I61</f>
        <v>0</v>
      </c>
    </row>
  </sheetData>
  <sheetProtection sheet="1" selectLockedCells="1"/>
  <mergeCells count="7">
    <mergeCell ref="A1:H1"/>
    <mergeCell ref="A29:A41"/>
    <mergeCell ref="B3:H3"/>
    <mergeCell ref="B4:H4"/>
    <mergeCell ref="B5:H5"/>
    <mergeCell ref="B6:H6"/>
    <mergeCell ref="A9:A21"/>
  </mergeCells>
  <conditionalFormatting sqref="C10:C21">
    <cfRule type="cellIs" dxfId="7" priority="7" operator="equal">
      <formula>1</formula>
    </cfRule>
    <cfRule type="cellIs" dxfId="6" priority="8" operator="equal">
      <formula>2</formula>
    </cfRule>
  </conditionalFormatting>
  <conditionalFormatting sqref="C30:C41">
    <cfRule type="cellIs" dxfId="5" priority="5" operator="equal">
      <formula>1</formula>
    </cfRule>
    <cfRule type="cellIs" dxfId="4" priority="6" operator="equal">
      <formula>2</formula>
    </cfRule>
  </conditionalFormatting>
  <pageMargins left="0.7" right="0.7" top="0.78740157499999996" bottom="0.78740157499999996" header="0.3" footer="0.3"/>
  <pageSetup paperSize="9" fitToWidth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O21"/>
  <sheetViews>
    <sheetView workbookViewId="0">
      <selection sqref="A1:O1"/>
    </sheetView>
  </sheetViews>
  <sheetFormatPr baseColWidth="10" defaultRowHeight="12.75" x14ac:dyDescent="0.2"/>
  <cols>
    <col min="1" max="1" width="17.85546875" style="77" customWidth="1"/>
    <col min="2" max="5" width="3.5703125" style="77" customWidth="1"/>
    <col min="6" max="6" width="5.7109375" style="77" customWidth="1"/>
    <col min="7" max="7" width="3.5703125" style="77" customWidth="1"/>
    <col min="8" max="8" width="8.5703125" style="77" customWidth="1"/>
    <col min="9" max="9" width="17.85546875" style="77" customWidth="1"/>
    <col min="10" max="13" width="3.5703125" style="77" customWidth="1"/>
    <col min="14" max="14" width="5.7109375" style="77" customWidth="1"/>
    <col min="15" max="15" width="3.5703125" style="77" customWidth="1"/>
    <col min="16" max="16384" width="11.42578125" style="77"/>
  </cols>
  <sheetData>
    <row r="1" spans="1:15" x14ac:dyDescent="0.2">
      <c r="A1" s="115" t="str">
        <f>Formular!B3&amp;" "&amp;Formular!B7&amp;" - Endrunde"</f>
        <v>Meisterschaft Dreiband 2026/2027 - Endrunde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7"/>
    </row>
    <row r="3" spans="1:15" x14ac:dyDescent="0.2">
      <c r="A3" s="78" t="s">
        <v>58</v>
      </c>
      <c r="B3" s="112" t="str">
        <f>Formular!B5</f>
        <v>BC Musterort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4"/>
    </row>
    <row r="4" spans="1:15" x14ac:dyDescent="0.2">
      <c r="A4" s="78" t="s">
        <v>59</v>
      </c>
      <c r="B4" s="112" t="str">
        <f>Formular!B6</f>
        <v>00.-00. Monat 20XX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4"/>
    </row>
    <row r="5" spans="1:15" x14ac:dyDescent="0.2">
      <c r="A5" s="78" t="s">
        <v>60</v>
      </c>
      <c r="B5" s="112" t="str">
        <f>Formular!B4</f>
        <v>8 Teilnehmer | 2 Gruppen á 4 Spieler - HF - F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4"/>
    </row>
    <row r="6" spans="1:15" x14ac:dyDescent="0.2">
      <c r="A6" s="78" t="s">
        <v>62</v>
      </c>
      <c r="B6" s="112" t="str">
        <f>Formular!B8</f>
        <v>00 Punkte / 00 Aufnahmen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4"/>
    </row>
    <row r="9" spans="1:15" x14ac:dyDescent="0.2">
      <c r="A9" s="6" t="s">
        <v>42</v>
      </c>
      <c r="B9" s="6" t="s">
        <v>14</v>
      </c>
      <c r="C9" s="6" t="s">
        <v>15</v>
      </c>
      <c r="D9" s="6" t="s">
        <v>64</v>
      </c>
      <c r="E9" s="6" t="s">
        <v>18</v>
      </c>
      <c r="F9" s="6" t="s">
        <v>8</v>
      </c>
      <c r="G9" s="6" t="s">
        <v>65</v>
      </c>
      <c r="H9" s="7"/>
      <c r="I9" s="6" t="s">
        <v>53</v>
      </c>
      <c r="J9" s="6" t="s">
        <v>14</v>
      </c>
      <c r="K9" s="6" t="s">
        <v>15</v>
      </c>
      <c r="L9" s="6" t="s">
        <v>64</v>
      </c>
      <c r="M9" s="6" t="s">
        <v>18</v>
      </c>
      <c r="N9" s="6" t="s">
        <v>8</v>
      </c>
      <c r="O9" s="6" t="s">
        <v>65</v>
      </c>
    </row>
    <row r="10" spans="1:15" ht="13.5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">
      <c r="A11" s="8" t="str">
        <f>Formular!C83</f>
        <v xml:space="preserve">, </v>
      </c>
      <c r="B11" s="27">
        <f>Formular!D83</f>
        <v>0</v>
      </c>
      <c r="C11" s="79">
        <f>Formular!E83</f>
        <v>0</v>
      </c>
      <c r="D11" s="27">
        <f>Formular!F83</f>
        <v>0</v>
      </c>
      <c r="E11" s="27">
        <f>Formular!I83</f>
        <v>0</v>
      </c>
      <c r="F11" s="28" t="e">
        <f>IF(C11&lt;&gt;"",TRUNC(C11/D11,3),"")</f>
        <v>#DIV/0!</v>
      </c>
      <c r="G11" s="80" t="str">
        <f>IF(Formular!J83="","",Formular!J83)</f>
        <v/>
      </c>
      <c r="H11" s="7"/>
      <c r="I11" s="7"/>
      <c r="J11" s="7"/>
      <c r="K11" s="7"/>
      <c r="L11" s="7"/>
      <c r="M11" s="7"/>
      <c r="N11" s="7"/>
      <c r="O11" s="7"/>
    </row>
    <row r="12" spans="1:15" ht="13.5" thickBot="1" x14ac:dyDescent="0.25">
      <c r="A12" s="9" t="str">
        <f>Formular!C84</f>
        <v xml:space="preserve">, </v>
      </c>
      <c r="B12" s="29" t="b">
        <f>Formular!D84</f>
        <v>0</v>
      </c>
      <c r="C12" s="81">
        <f>Formular!E84</f>
        <v>0</v>
      </c>
      <c r="D12" s="29" t="str">
        <f>Formular!F84</f>
        <v/>
      </c>
      <c r="E12" s="29">
        <f>Formular!I84</f>
        <v>0</v>
      </c>
      <c r="F12" s="30" t="e">
        <f>IF(C12&lt;&gt;"",TRUNC(C12/D12,3),"")</f>
        <v>#VALUE!</v>
      </c>
      <c r="G12" s="82" t="str">
        <f>IF(Formular!J84="","",Formular!J84)</f>
        <v/>
      </c>
      <c r="H12" s="7"/>
      <c r="I12" s="7"/>
      <c r="J12" s="7"/>
      <c r="K12" s="7"/>
      <c r="L12" s="7"/>
      <c r="M12" s="7"/>
      <c r="N12" s="7"/>
      <c r="O12" s="7"/>
    </row>
    <row r="13" spans="1:15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3.5" thickBo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">
      <c r="A15" s="7"/>
      <c r="B15" s="7"/>
      <c r="C15" s="7"/>
      <c r="D15" s="7"/>
      <c r="E15" s="7"/>
      <c r="F15" s="7"/>
      <c r="G15" s="7"/>
      <c r="H15" s="7"/>
      <c r="I15" s="8" t="str">
        <f>Formular!C99</f>
        <v xml:space="preserve">, </v>
      </c>
      <c r="J15" s="27">
        <f>Formular!D99</f>
        <v>0</v>
      </c>
      <c r="K15" s="79">
        <f>Formular!E99</f>
        <v>0</v>
      </c>
      <c r="L15" s="27">
        <f>Formular!F99</f>
        <v>0</v>
      </c>
      <c r="M15" s="27">
        <f>Formular!I99</f>
        <v>0</v>
      </c>
      <c r="N15" s="28" t="e">
        <f>IF(K15&lt;&gt;"",TRUNC(K15/L15,3),"")</f>
        <v>#DIV/0!</v>
      </c>
      <c r="O15" s="80" t="str">
        <f>IF(Formular!J99="","",Formular!J99)</f>
        <v/>
      </c>
    </row>
    <row r="16" spans="1:15" ht="13.5" thickBot="1" x14ac:dyDescent="0.25">
      <c r="A16" s="7"/>
      <c r="B16" s="7"/>
      <c r="C16" s="7"/>
      <c r="D16" s="7"/>
      <c r="E16" s="7"/>
      <c r="F16" s="7"/>
      <c r="G16" s="7"/>
      <c r="H16" s="7"/>
      <c r="I16" s="9" t="str">
        <f>Formular!C100</f>
        <v xml:space="preserve">, </v>
      </c>
      <c r="J16" s="29" t="b">
        <f>Formular!D100</f>
        <v>0</v>
      </c>
      <c r="K16" s="81">
        <f>Formular!E100</f>
        <v>0</v>
      </c>
      <c r="L16" s="29" t="str">
        <f>Formular!F100</f>
        <v/>
      </c>
      <c r="M16" s="29">
        <f>Formular!I100</f>
        <v>0</v>
      </c>
      <c r="N16" s="30" t="e">
        <f>IF(K16&lt;&gt;"",TRUNC(K16/L16,3),"")</f>
        <v>#VALUE!</v>
      </c>
      <c r="O16" s="82" t="str">
        <f>IF(Formular!J100="","",Formular!J100)</f>
        <v/>
      </c>
    </row>
    <row r="17" spans="1:15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13.5" thickBo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">
      <c r="A19" s="8" t="str">
        <f>Formular!C86</f>
        <v xml:space="preserve">, </v>
      </c>
      <c r="B19" s="27" t="b">
        <f>Formular!D86</f>
        <v>0</v>
      </c>
      <c r="C19" s="79">
        <f>Formular!E86</f>
        <v>0</v>
      </c>
      <c r="D19" s="27" t="str">
        <f>Formular!F86</f>
        <v/>
      </c>
      <c r="E19" s="27">
        <f>Formular!I86</f>
        <v>0</v>
      </c>
      <c r="F19" s="28" t="e">
        <f>IF(C19&lt;&gt;"",TRUNC(C19/D19,3),"")</f>
        <v>#VALUE!</v>
      </c>
      <c r="G19" s="80" t="str">
        <f>IF(Formular!J86="","",Formular!J86)</f>
        <v/>
      </c>
      <c r="H19" s="7"/>
    </row>
    <row r="20" spans="1:15" ht="13.5" thickBot="1" x14ac:dyDescent="0.25">
      <c r="A20" s="9" t="str">
        <f>Formular!C85</f>
        <v xml:space="preserve">, </v>
      </c>
      <c r="B20" s="29">
        <f>Formular!D85</f>
        <v>0</v>
      </c>
      <c r="C20" s="81">
        <f>Formular!E85</f>
        <v>0</v>
      </c>
      <c r="D20" s="29">
        <f>Formular!F85</f>
        <v>0</v>
      </c>
      <c r="E20" s="29">
        <f>Formular!I85</f>
        <v>0</v>
      </c>
      <c r="F20" s="30" t="e">
        <f>IF(C20&lt;&gt;"",TRUNC(C20/D20,3),"")</f>
        <v>#DIV/0!</v>
      </c>
      <c r="G20" s="82" t="str">
        <f>IF(Formular!J85="","",Formular!J85)</f>
        <v/>
      </c>
      <c r="H20" s="7"/>
    </row>
    <row r="21" spans="1:15" x14ac:dyDescent="0.2">
      <c r="A21" s="7"/>
      <c r="B21" s="7"/>
      <c r="C21" s="7"/>
      <c r="D21" s="7"/>
      <c r="E21" s="7"/>
      <c r="F21" s="7"/>
      <c r="G21" s="7"/>
      <c r="H21" s="7"/>
    </row>
  </sheetData>
  <sheetProtection sheet="1" objects="1" scenarios="1" selectLockedCells="1"/>
  <mergeCells count="5">
    <mergeCell ref="B3:O3"/>
    <mergeCell ref="B4:O4"/>
    <mergeCell ref="B5:O5"/>
    <mergeCell ref="B6:O6"/>
    <mergeCell ref="A1:O1"/>
  </mergeCells>
  <conditionalFormatting sqref="B11:B12 B19:B20 J15:J16">
    <cfRule type="cellIs" dxfId="3" priority="4" operator="equal">
      <formula>2</formula>
    </cfRule>
  </conditionalFormatting>
  <pageMargins left="0.7" right="0.7" top="0.78740157499999996" bottom="0.78740157499999996" header="0.3" footer="0.3"/>
  <pageSetup paperSize="9" fitToHeight="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19"/>
  <sheetViews>
    <sheetView workbookViewId="0">
      <selection sqref="A1:K1"/>
    </sheetView>
  </sheetViews>
  <sheetFormatPr baseColWidth="10" defaultRowHeight="12.75" x14ac:dyDescent="0.2"/>
  <cols>
    <col min="1" max="1" width="7.28515625" style="10" bestFit="1" customWidth="1"/>
    <col min="2" max="3" width="18.5703125" style="10" customWidth="1"/>
    <col min="4" max="4" width="14.28515625" style="10" customWidth="1"/>
    <col min="5" max="11" width="7.140625" style="10" customWidth="1"/>
    <col min="12" max="16384" width="11.42578125" style="10"/>
  </cols>
  <sheetData>
    <row r="1" spans="1:11" x14ac:dyDescent="0.2">
      <c r="A1" s="118" t="str">
        <f>Formular!B3&amp;" "&amp;Formular!B7&amp;" - Endergebnis"</f>
        <v>Meisterschaft Dreiband 2026/2027 - Endergebnis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3" spans="1:11" x14ac:dyDescent="0.2">
      <c r="A3" s="11" t="s">
        <v>58</v>
      </c>
      <c r="B3" s="109" t="str">
        <f>Formular!B5</f>
        <v>BC Musterort</v>
      </c>
      <c r="C3" s="109"/>
      <c r="D3" s="109"/>
      <c r="E3" s="109"/>
      <c r="F3" s="109"/>
      <c r="G3" s="109"/>
      <c r="H3" s="109"/>
      <c r="I3" s="109"/>
      <c r="J3" s="109"/>
      <c r="K3" s="109"/>
    </row>
    <row r="4" spans="1:11" x14ac:dyDescent="0.2">
      <c r="A4" s="11" t="s">
        <v>59</v>
      </c>
      <c r="B4" s="109" t="str">
        <f>Formular!B6</f>
        <v>00.-00. Monat 20XX</v>
      </c>
      <c r="C4" s="109"/>
      <c r="D4" s="109"/>
      <c r="E4" s="109"/>
      <c r="F4" s="109"/>
      <c r="G4" s="109"/>
      <c r="H4" s="109"/>
      <c r="I4" s="109"/>
      <c r="J4" s="109"/>
      <c r="K4" s="109"/>
    </row>
    <row r="5" spans="1:11" x14ac:dyDescent="0.2">
      <c r="A5" s="11" t="s">
        <v>60</v>
      </c>
      <c r="B5" s="109" t="str">
        <f>Formular!B4</f>
        <v>8 Teilnehmer | 2 Gruppen á 4 Spieler - HF - F</v>
      </c>
      <c r="C5" s="109"/>
      <c r="D5" s="109"/>
      <c r="E5" s="109"/>
      <c r="F5" s="109"/>
      <c r="G5" s="109"/>
      <c r="H5" s="109"/>
      <c r="I5" s="109"/>
      <c r="J5" s="109"/>
      <c r="K5" s="109"/>
    </row>
    <row r="6" spans="1:11" x14ac:dyDescent="0.2">
      <c r="A6" s="11" t="s">
        <v>62</v>
      </c>
      <c r="B6" s="109" t="str">
        <f>Formular!B8</f>
        <v>00 Punkte / 00 Aufnahmen</v>
      </c>
      <c r="C6" s="109"/>
      <c r="D6" s="109"/>
      <c r="E6" s="109"/>
      <c r="F6" s="109"/>
      <c r="G6" s="109"/>
      <c r="H6" s="109"/>
      <c r="I6" s="109"/>
      <c r="J6" s="109"/>
      <c r="K6" s="109"/>
    </row>
    <row r="9" spans="1:11" x14ac:dyDescent="0.2">
      <c r="A9" s="104" t="s">
        <v>50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</row>
    <row r="10" spans="1:11" x14ac:dyDescent="0.2">
      <c r="A10" s="31" t="str">
        <f>Formular!A110</f>
        <v>Rang</v>
      </c>
      <c r="B10" s="31" t="str">
        <f>Formular!B110</f>
        <v>Spieler</v>
      </c>
      <c r="C10" s="31" t="str">
        <f>Formular!C110</f>
        <v>Verein</v>
      </c>
      <c r="D10" s="31" t="str">
        <f>Formular!D110</f>
        <v>Runde</v>
      </c>
      <c r="E10" s="31" t="str">
        <f>Formular!E110</f>
        <v>MP</v>
      </c>
      <c r="F10" s="31" t="str">
        <f>Formular!F110</f>
        <v>Pkt.</v>
      </c>
      <c r="G10" s="31" t="str">
        <f>Formular!G110</f>
        <v>Aufn.</v>
      </c>
      <c r="H10" s="31" t="str">
        <f>Formular!H110</f>
        <v>GD</v>
      </c>
      <c r="I10" s="31" t="str">
        <f>Formular!I110</f>
        <v>BED</v>
      </c>
      <c r="J10" s="31" t="str">
        <f>Formular!J110</f>
        <v>HS</v>
      </c>
      <c r="K10" s="31" t="str">
        <f>Formular!K110</f>
        <v>RLP</v>
      </c>
    </row>
    <row r="11" spans="1:11" x14ac:dyDescent="0.2">
      <c r="A11" s="32">
        <f>Formular!A111</f>
        <v>1</v>
      </c>
      <c r="B11" s="11" t="str">
        <f>Formular!B111</f>
        <v xml:space="preserve">, </v>
      </c>
      <c r="C11" s="11">
        <f>Formular!C111</f>
        <v>0</v>
      </c>
      <c r="D11" s="11" t="str">
        <f>Formular!D111</f>
        <v>Finale</v>
      </c>
      <c r="E11" s="11">
        <f>Formular!E111</f>
        <v>12</v>
      </c>
      <c r="F11" s="11">
        <f>Formular!F111</f>
        <v>0</v>
      </c>
      <c r="G11" s="11">
        <f>Formular!G111</f>
        <v>0</v>
      </c>
      <c r="H11" s="13" t="e">
        <f>Formular!H111</f>
        <v>#DIV/0!</v>
      </c>
      <c r="I11" s="13" t="e">
        <f>IF(Formular!I111=0,"-,---",Formular!I111)</f>
        <v>#DIV/0!</v>
      </c>
      <c r="J11" s="11">
        <f>Formular!J111</f>
        <v>0</v>
      </c>
      <c r="K11" s="11">
        <f>Formular!K111</f>
        <v>24</v>
      </c>
    </row>
    <row r="12" spans="1:11" ht="13.5" thickBot="1" x14ac:dyDescent="0.25">
      <c r="A12" s="36">
        <f>Formular!A112</f>
        <v>2</v>
      </c>
      <c r="B12" s="15" t="str">
        <f>Formular!B112</f>
        <v xml:space="preserve">, </v>
      </c>
      <c r="C12" s="15">
        <f>Formular!C112</f>
        <v>0</v>
      </c>
      <c r="D12" s="15" t="str">
        <f>Formular!D112</f>
        <v>Finale</v>
      </c>
      <c r="E12" s="15">
        <f>Formular!E112</f>
        <v>12</v>
      </c>
      <c r="F12" s="15">
        <f>Formular!F112</f>
        <v>0</v>
      </c>
      <c r="G12" s="15">
        <f>Formular!G112</f>
        <v>0</v>
      </c>
      <c r="H12" s="16" t="e">
        <f>Formular!H112</f>
        <v>#DIV/0!</v>
      </c>
      <c r="I12" s="16" t="e">
        <f>IF(Formular!I112=0,"-,---",Formular!I112)</f>
        <v>#DIV/0!</v>
      </c>
      <c r="J12" s="15">
        <f>Formular!J112</f>
        <v>0</v>
      </c>
      <c r="K12" s="15">
        <f>Formular!K112</f>
        <v>18</v>
      </c>
    </row>
    <row r="13" spans="1:11" x14ac:dyDescent="0.2">
      <c r="A13" s="34">
        <f>Formular!A113</f>
        <v>3</v>
      </c>
      <c r="B13" s="18" t="str">
        <f>Formular!B113</f>
        <v xml:space="preserve">, </v>
      </c>
      <c r="C13" s="18">
        <f>Formular!C113</f>
        <v>0</v>
      </c>
      <c r="D13" s="18" t="str">
        <f>Formular!D113</f>
        <v>Halbfinale</v>
      </c>
      <c r="E13" s="18">
        <f>Formular!E113</f>
        <v>12</v>
      </c>
      <c r="F13" s="18">
        <f>Formular!F113</f>
        <v>0</v>
      </c>
      <c r="G13" s="18">
        <f>Formular!G113</f>
        <v>0</v>
      </c>
      <c r="H13" s="19" t="e">
        <f>Formular!H113</f>
        <v>#DIV/0!</v>
      </c>
      <c r="I13" s="19" t="e">
        <f>IF(Formular!I113=0,"-,---",Formular!I113)</f>
        <v>#DIV/0!</v>
      </c>
      <c r="J13" s="18">
        <f>Formular!J113</f>
        <v>0</v>
      </c>
      <c r="K13" s="18">
        <f>Formular!K113</f>
        <v>11</v>
      </c>
    </row>
    <row r="14" spans="1:11" ht="13.5" thickBot="1" x14ac:dyDescent="0.25">
      <c r="A14" s="37">
        <f>Formular!A114</f>
        <v>4</v>
      </c>
      <c r="B14" s="15" t="str">
        <f>Formular!B114</f>
        <v xml:space="preserve">, </v>
      </c>
      <c r="C14" s="15">
        <f>Formular!C114</f>
        <v>0</v>
      </c>
      <c r="D14" s="15" t="str">
        <f>Formular!D114</f>
        <v>Halbfinale</v>
      </c>
      <c r="E14" s="15">
        <f>Formular!E114</f>
        <v>12</v>
      </c>
      <c r="F14" s="15">
        <f>Formular!F114</f>
        <v>0</v>
      </c>
      <c r="G14" s="15">
        <f>Formular!G114</f>
        <v>0</v>
      </c>
      <c r="H14" s="16" t="e">
        <f>Formular!H114</f>
        <v>#DIV/0!</v>
      </c>
      <c r="I14" s="16" t="e">
        <f>IF(Formular!I114=0,"-,---",Formular!I114)</f>
        <v>#DIV/0!</v>
      </c>
      <c r="J14" s="15">
        <f>Formular!J114</f>
        <v>0</v>
      </c>
      <c r="K14" s="15">
        <f>Formular!K114</f>
        <v>11</v>
      </c>
    </row>
    <row r="15" spans="1:11" x14ac:dyDescent="0.2">
      <c r="A15" s="35">
        <f>Formular!A115</f>
        <v>5</v>
      </c>
      <c r="B15" s="18" t="str">
        <f>Formular!B115</f>
        <v xml:space="preserve">, </v>
      </c>
      <c r="C15" s="18">
        <f>Formular!C115</f>
        <v>0</v>
      </c>
      <c r="D15" s="18" t="str">
        <f>Formular!D115</f>
        <v>Gruppen 3.</v>
      </c>
      <c r="E15" s="18">
        <f>Formular!E115</f>
        <v>12</v>
      </c>
      <c r="F15" s="18">
        <f>Formular!F115</f>
        <v>0</v>
      </c>
      <c r="G15" s="18">
        <f>Formular!G115</f>
        <v>0</v>
      </c>
      <c r="H15" s="19" t="e">
        <f>Formular!H115</f>
        <v>#DIV/0!</v>
      </c>
      <c r="I15" s="19" t="e">
        <f>IF(Formular!I115=0,"-,---",Formular!I115)</f>
        <v>#DIV/0!</v>
      </c>
      <c r="J15" s="18">
        <f>Formular!J115</f>
        <v>0</v>
      </c>
      <c r="K15" s="18">
        <f>Formular!K115</f>
        <v>7</v>
      </c>
    </row>
    <row r="16" spans="1:11" x14ac:dyDescent="0.2">
      <c r="A16" s="33">
        <f>Formular!A116</f>
        <v>6</v>
      </c>
      <c r="B16" s="11" t="str">
        <f>Formular!B116</f>
        <v xml:space="preserve">, </v>
      </c>
      <c r="C16" s="11">
        <f>Formular!C116</f>
        <v>0</v>
      </c>
      <c r="D16" s="11" t="str">
        <f>Formular!D116</f>
        <v>Gruppen 3.</v>
      </c>
      <c r="E16" s="11">
        <f>Formular!E116</f>
        <v>12</v>
      </c>
      <c r="F16" s="11">
        <f>Formular!F116</f>
        <v>0</v>
      </c>
      <c r="G16" s="11">
        <f>Formular!G116</f>
        <v>0</v>
      </c>
      <c r="H16" s="13" t="e">
        <f>Formular!H116</f>
        <v>#DIV/0!</v>
      </c>
      <c r="I16" s="13" t="e">
        <f>IF(Formular!I116=0,"-,---",Formular!I116)</f>
        <v>#DIV/0!</v>
      </c>
      <c r="J16" s="11">
        <f>Formular!J116</f>
        <v>0</v>
      </c>
      <c r="K16" s="11">
        <f>Formular!K116</f>
        <v>7</v>
      </c>
    </row>
    <row r="17" spans="1:11" x14ac:dyDescent="0.2">
      <c r="A17" s="33">
        <f>Formular!A117</f>
        <v>7</v>
      </c>
      <c r="B17" s="11" t="str">
        <f>Formular!B117</f>
        <v xml:space="preserve">, </v>
      </c>
      <c r="C17" s="11">
        <f>Formular!C117</f>
        <v>0</v>
      </c>
      <c r="D17" s="11" t="str">
        <f>Formular!D117</f>
        <v>Gruppen 4.</v>
      </c>
      <c r="E17" s="11">
        <f>Formular!E117</f>
        <v>12</v>
      </c>
      <c r="F17" s="11">
        <f>Formular!F117</f>
        <v>0</v>
      </c>
      <c r="G17" s="11">
        <f>Formular!G117</f>
        <v>0</v>
      </c>
      <c r="H17" s="13" t="e">
        <f>Formular!H117</f>
        <v>#DIV/0!</v>
      </c>
      <c r="I17" s="13" t="e">
        <f>IF(Formular!I117=0,"-,---",Formular!I117)</f>
        <v>#DIV/0!</v>
      </c>
      <c r="J17" s="11">
        <f>Formular!J117</f>
        <v>0</v>
      </c>
      <c r="K17" s="11">
        <f>Formular!K117</f>
        <v>2</v>
      </c>
    </row>
    <row r="18" spans="1:11" ht="13.5" thickBot="1" x14ac:dyDescent="0.25">
      <c r="A18" s="38">
        <f>Formular!A118</f>
        <v>8</v>
      </c>
      <c r="B18" s="15" t="str">
        <f>Formular!B118</f>
        <v xml:space="preserve">, </v>
      </c>
      <c r="C18" s="15">
        <f>Formular!C118</f>
        <v>0</v>
      </c>
      <c r="D18" s="15" t="str">
        <f>Formular!D118</f>
        <v>Gruppen 4.</v>
      </c>
      <c r="E18" s="15">
        <f>Formular!E118</f>
        <v>12</v>
      </c>
      <c r="F18" s="15">
        <f>Formular!F118</f>
        <v>0</v>
      </c>
      <c r="G18" s="15">
        <f>Formular!G118</f>
        <v>0</v>
      </c>
      <c r="H18" s="16" t="e">
        <f>Formular!H118</f>
        <v>#DIV/0!</v>
      </c>
      <c r="I18" s="16" t="e">
        <f>IF(Formular!I118=0,"-,---",Formular!I118)</f>
        <v>#DIV/0!</v>
      </c>
      <c r="J18" s="15">
        <f>Formular!J118</f>
        <v>0</v>
      </c>
      <c r="K18" s="15">
        <f>Formular!K118</f>
        <v>2</v>
      </c>
    </row>
    <row r="19" spans="1:11" x14ac:dyDescent="0.2">
      <c r="A19" s="119" t="s">
        <v>66</v>
      </c>
      <c r="B19" s="119"/>
      <c r="C19" s="119"/>
      <c r="D19" s="119"/>
      <c r="E19" s="119"/>
      <c r="F19" s="83">
        <f>SUM(F11:F18)</f>
        <v>0</v>
      </c>
      <c r="G19" s="83">
        <f>SUM(G11:G18)</f>
        <v>0</v>
      </c>
      <c r="H19" s="84" t="e">
        <f t="shared" ref="H19" si="0">TRUNC(F19/G19,3)</f>
        <v>#DIV/0!</v>
      </c>
      <c r="I19" s="84" t="e">
        <f>MAX(I11:I18)</f>
        <v>#DIV/0!</v>
      </c>
      <c r="J19" s="85">
        <f>MAX(J11:J18)</f>
        <v>0</v>
      </c>
      <c r="K19" s="86"/>
    </row>
  </sheetData>
  <sheetProtection sheet="1" objects="1" scenarios="1" selectLockedCells="1"/>
  <mergeCells count="7">
    <mergeCell ref="A1:K1"/>
    <mergeCell ref="A19:E19"/>
    <mergeCell ref="B3:K3"/>
    <mergeCell ref="B4:K4"/>
    <mergeCell ref="B5:K5"/>
    <mergeCell ref="B6:K6"/>
    <mergeCell ref="A9:K9"/>
  </mergeCells>
  <conditionalFormatting sqref="H11:H18">
    <cfRule type="top10" dxfId="2" priority="12" percent="1" rank="1"/>
  </conditionalFormatting>
  <conditionalFormatting sqref="I11:I18">
    <cfRule type="top10" dxfId="1" priority="13" percent="1" rank="1"/>
  </conditionalFormatting>
  <conditionalFormatting sqref="J11:J18">
    <cfRule type="top10" dxfId="0" priority="14" percent="1" rank="1"/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Druckansicht_Gruppe</vt:lpstr>
      <vt:lpstr>Druckansicht_Endrunde</vt:lpstr>
      <vt:lpstr>Druckansicht_Endergebnis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2026-09-02T17:35:58Z</dcterms:modified>
</cp:coreProperties>
</file>