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Formular" sheetId="1" r:id="rId1"/>
    <sheet name="Druckansicht_Gruppe" sheetId="6" r:id="rId2"/>
    <sheet name="Druckansicht_Endrunde" sheetId="7" r:id="rId3"/>
    <sheet name="Druckansicht_Endergebnis" sheetId="8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6" i="8" l="1"/>
  <c r="I25" i="8"/>
  <c r="I24" i="8"/>
  <c r="I23" i="8"/>
  <c r="I22" i="8"/>
  <c r="I21" i="8"/>
  <c r="I20" i="8"/>
  <c r="I19" i="8"/>
  <c r="I18" i="8"/>
  <c r="I17" i="8"/>
  <c r="I16" i="8"/>
  <c r="I15" i="8"/>
  <c r="I14" i="8"/>
  <c r="I13" i="8"/>
  <c r="I12" i="8"/>
  <c r="I11" i="8"/>
  <c r="G97" i="6"/>
  <c r="G96" i="6"/>
  <c r="G95" i="6"/>
  <c r="G94" i="6"/>
  <c r="G77" i="6"/>
  <c r="G76" i="6"/>
  <c r="G75" i="6"/>
  <c r="G74" i="6"/>
  <c r="G46" i="6"/>
  <c r="G45" i="6"/>
  <c r="G44" i="6"/>
  <c r="G43" i="6"/>
  <c r="G26" i="6"/>
  <c r="G25" i="6"/>
  <c r="G24" i="6"/>
  <c r="G23" i="6"/>
  <c r="W28" i="7" l="1"/>
  <c r="W27" i="7"/>
  <c r="W18" i="7"/>
  <c r="W17" i="7"/>
  <c r="C195" i="1"/>
  <c r="C194" i="1"/>
  <c r="C193" i="1"/>
  <c r="C192" i="1"/>
  <c r="A26" i="8" l="1"/>
  <c r="A25" i="8"/>
  <c r="A24" i="8"/>
  <c r="A23" i="8"/>
  <c r="K26" i="8"/>
  <c r="D26" i="8"/>
  <c r="K25" i="8"/>
  <c r="D25" i="8"/>
  <c r="K24" i="8"/>
  <c r="D24" i="8"/>
  <c r="K23" i="8"/>
  <c r="D23" i="8"/>
  <c r="K22" i="8"/>
  <c r="D22" i="8"/>
  <c r="A22" i="8"/>
  <c r="K21" i="8"/>
  <c r="D21" i="8"/>
  <c r="A21" i="8"/>
  <c r="K20" i="8"/>
  <c r="D20" i="8"/>
  <c r="A20" i="8"/>
  <c r="K19" i="8"/>
  <c r="D19" i="8"/>
  <c r="A19" i="8"/>
  <c r="K18" i="8"/>
  <c r="D18" i="8"/>
  <c r="A18" i="8"/>
  <c r="K17" i="8"/>
  <c r="D17" i="8"/>
  <c r="A17" i="8"/>
  <c r="K16" i="8"/>
  <c r="D16" i="8"/>
  <c r="A16" i="8"/>
  <c r="K15" i="8"/>
  <c r="D15" i="8"/>
  <c r="A15" i="8"/>
  <c r="K14" i="8"/>
  <c r="D14" i="8"/>
  <c r="A14" i="8"/>
  <c r="K13" i="8"/>
  <c r="D13" i="8"/>
  <c r="A13" i="8"/>
  <c r="K12" i="8"/>
  <c r="D12" i="8"/>
  <c r="A12" i="8"/>
  <c r="K11" i="8"/>
  <c r="D11" i="8"/>
  <c r="A11" i="8"/>
  <c r="K10" i="8"/>
  <c r="J10" i="8"/>
  <c r="I10" i="8"/>
  <c r="H10" i="8"/>
  <c r="G10" i="8"/>
  <c r="F10" i="8"/>
  <c r="E10" i="8"/>
  <c r="D10" i="8"/>
  <c r="C10" i="8"/>
  <c r="B10" i="8"/>
  <c r="A10" i="8"/>
  <c r="A1" i="7"/>
  <c r="A1" i="8"/>
  <c r="B6" i="8"/>
  <c r="B5" i="8"/>
  <c r="B4" i="8"/>
  <c r="B3" i="8"/>
  <c r="U28" i="7"/>
  <c r="U27" i="7"/>
  <c r="T27" i="7"/>
  <c r="S28" i="7"/>
  <c r="S27" i="7"/>
  <c r="O32" i="7"/>
  <c r="O31" i="7"/>
  <c r="O28" i="7"/>
  <c r="O27" i="7"/>
  <c r="M32" i="7"/>
  <c r="M31" i="7"/>
  <c r="M28" i="7"/>
  <c r="M27" i="7"/>
  <c r="L31" i="7"/>
  <c r="N31" i="7" s="1"/>
  <c r="K32" i="7"/>
  <c r="K31" i="7"/>
  <c r="L27" i="7"/>
  <c r="K28" i="7"/>
  <c r="K27" i="7"/>
  <c r="U18" i="7"/>
  <c r="U17" i="7"/>
  <c r="S18" i="7"/>
  <c r="R18" i="7"/>
  <c r="T17" i="7"/>
  <c r="S17" i="7"/>
  <c r="O22" i="7"/>
  <c r="O21" i="7"/>
  <c r="M22" i="7"/>
  <c r="M21" i="7"/>
  <c r="L22" i="7"/>
  <c r="K22" i="7"/>
  <c r="K21" i="7"/>
  <c r="O14" i="7"/>
  <c r="O13" i="7"/>
  <c r="M14" i="7"/>
  <c r="M13" i="7"/>
  <c r="K14" i="7"/>
  <c r="L13" i="7"/>
  <c r="K13" i="7"/>
  <c r="G24" i="7"/>
  <c r="G23" i="7"/>
  <c r="G20" i="7"/>
  <c r="G19" i="7"/>
  <c r="G16" i="7"/>
  <c r="G15" i="7"/>
  <c r="G12" i="7"/>
  <c r="G11" i="7"/>
  <c r="E24" i="7"/>
  <c r="E23" i="7"/>
  <c r="E20" i="7"/>
  <c r="E19" i="7"/>
  <c r="E16" i="7"/>
  <c r="E15" i="7"/>
  <c r="E12" i="7"/>
  <c r="E11" i="7"/>
  <c r="D24" i="7"/>
  <c r="C24" i="7"/>
  <c r="C23" i="7"/>
  <c r="C20" i="7"/>
  <c r="D19" i="7"/>
  <c r="C19" i="7"/>
  <c r="C16" i="7"/>
  <c r="D15" i="7"/>
  <c r="C15" i="7"/>
  <c r="F15" i="7" s="1"/>
  <c r="C12" i="7"/>
  <c r="D11" i="7"/>
  <c r="C11" i="7"/>
  <c r="F11" i="7" s="1"/>
  <c r="V27" i="7"/>
  <c r="B6" i="7"/>
  <c r="B5" i="7"/>
  <c r="B4" i="7"/>
  <c r="B3" i="7"/>
  <c r="H93" i="6"/>
  <c r="G93" i="6"/>
  <c r="F93" i="6"/>
  <c r="E93" i="6"/>
  <c r="D93" i="6"/>
  <c r="C93" i="6"/>
  <c r="B93" i="6"/>
  <c r="H92" i="6"/>
  <c r="D92" i="6"/>
  <c r="H91" i="6"/>
  <c r="E91" i="6"/>
  <c r="D91" i="6"/>
  <c r="H90" i="6"/>
  <c r="D90" i="6"/>
  <c r="H89" i="6"/>
  <c r="E89" i="6"/>
  <c r="D89" i="6"/>
  <c r="H88" i="6"/>
  <c r="D88" i="6"/>
  <c r="H87" i="6"/>
  <c r="E87" i="6"/>
  <c r="D87" i="6"/>
  <c r="H86" i="6"/>
  <c r="D86" i="6"/>
  <c r="H85" i="6"/>
  <c r="E85" i="6"/>
  <c r="D85" i="6"/>
  <c r="H84" i="6"/>
  <c r="D84" i="6"/>
  <c r="H83" i="6"/>
  <c r="E83" i="6"/>
  <c r="D83" i="6"/>
  <c r="H82" i="6"/>
  <c r="D82" i="6"/>
  <c r="H81" i="6"/>
  <c r="E81" i="6"/>
  <c r="D81" i="6"/>
  <c r="H72" i="6"/>
  <c r="D72" i="6"/>
  <c r="H71" i="6"/>
  <c r="E71" i="6"/>
  <c r="D71" i="6"/>
  <c r="H70" i="6"/>
  <c r="D70" i="6"/>
  <c r="H69" i="6"/>
  <c r="E69" i="6"/>
  <c r="D69" i="6"/>
  <c r="H68" i="6"/>
  <c r="D68" i="6"/>
  <c r="H67" i="6"/>
  <c r="E67" i="6"/>
  <c r="D67" i="6"/>
  <c r="H66" i="6"/>
  <c r="D66" i="6"/>
  <c r="H65" i="6"/>
  <c r="E65" i="6"/>
  <c r="D65" i="6"/>
  <c r="H64" i="6"/>
  <c r="D64" i="6"/>
  <c r="H63" i="6"/>
  <c r="E63" i="6"/>
  <c r="D63" i="6"/>
  <c r="H62" i="6"/>
  <c r="D62" i="6"/>
  <c r="H61" i="6"/>
  <c r="E61" i="6"/>
  <c r="D61" i="6"/>
  <c r="H41" i="6"/>
  <c r="D41" i="6"/>
  <c r="H40" i="6"/>
  <c r="E40" i="6"/>
  <c r="D40" i="6"/>
  <c r="H39" i="6"/>
  <c r="D39" i="6"/>
  <c r="H38" i="6"/>
  <c r="E38" i="6"/>
  <c r="D38" i="6"/>
  <c r="H37" i="6"/>
  <c r="D37" i="6"/>
  <c r="H36" i="6"/>
  <c r="E36" i="6"/>
  <c r="D36" i="6"/>
  <c r="H35" i="6"/>
  <c r="D35" i="6"/>
  <c r="H34" i="6"/>
  <c r="E34" i="6"/>
  <c r="D34" i="6"/>
  <c r="H33" i="6"/>
  <c r="D33" i="6"/>
  <c r="H32" i="6"/>
  <c r="E32" i="6"/>
  <c r="D32" i="6"/>
  <c r="H31" i="6"/>
  <c r="D31" i="6"/>
  <c r="H30" i="6"/>
  <c r="E30" i="6"/>
  <c r="D30" i="6"/>
  <c r="A1" i="6"/>
  <c r="H21" i="6"/>
  <c r="D21" i="6"/>
  <c r="H20" i="6"/>
  <c r="E20" i="6"/>
  <c r="D20" i="6"/>
  <c r="H19" i="6"/>
  <c r="D19" i="6"/>
  <c r="H18" i="6"/>
  <c r="E18" i="6"/>
  <c r="D18" i="6"/>
  <c r="H17" i="6"/>
  <c r="D17" i="6"/>
  <c r="H16" i="6"/>
  <c r="E16" i="6"/>
  <c r="D16" i="6"/>
  <c r="H15" i="6"/>
  <c r="D15" i="6"/>
  <c r="H14" i="6"/>
  <c r="E14" i="6"/>
  <c r="D14" i="6"/>
  <c r="H13" i="6"/>
  <c r="D13" i="6"/>
  <c r="H12" i="6"/>
  <c r="E12" i="6"/>
  <c r="D12" i="6"/>
  <c r="H11" i="6"/>
  <c r="D11" i="6"/>
  <c r="H10" i="6"/>
  <c r="E10" i="6"/>
  <c r="D10" i="6"/>
  <c r="B6" i="6"/>
  <c r="B5" i="6"/>
  <c r="B4" i="6"/>
  <c r="B3" i="6"/>
  <c r="F187" i="1"/>
  <c r="G187" i="1" s="1"/>
  <c r="D187" i="1"/>
  <c r="G186" i="1"/>
  <c r="D186" i="1"/>
  <c r="H186" i="1" s="1"/>
  <c r="F185" i="1"/>
  <c r="G185" i="1" s="1"/>
  <c r="D185" i="1"/>
  <c r="G184" i="1"/>
  <c r="D184" i="1"/>
  <c r="R17" i="7" s="1"/>
  <c r="F167" i="1"/>
  <c r="G167" i="1" s="1"/>
  <c r="D167" i="1"/>
  <c r="J32" i="7" s="1"/>
  <c r="G166" i="1"/>
  <c r="D166" i="1"/>
  <c r="H166" i="1" s="1"/>
  <c r="F165" i="1"/>
  <c r="G165" i="1" s="1"/>
  <c r="D165" i="1"/>
  <c r="J28" i="7" s="1"/>
  <c r="G164" i="1"/>
  <c r="D164" i="1"/>
  <c r="H164" i="1" s="1"/>
  <c r="H184" i="1" l="1"/>
  <c r="H187" i="1"/>
  <c r="T28" i="7"/>
  <c r="V28" i="7" s="1"/>
  <c r="T18" i="7"/>
  <c r="V18" i="7" s="1"/>
  <c r="V17" i="7"/>
  <c r="R28" i="7"/>
  <c r="R27" i="7"/>
  <c r="J31" i="7"/>
  <c r="J27" i="7"/>
  <c r="L32" i="7"/>
  <c r="N32" i="7" s="1"/>
  <c r="N27" i="7"/>
  <c r="L28" i="7"/>
  <c r="N28" i="7" s="1"/>
  <c r="N22" i="7"/>
  <c r="N13" i="7"/>
  <c r="F24" i="7"/>
  <c r="F19" i="7"/>
  <c r="H185" i="1"/>
  <c r="H165" i="1"/>
  <c r="H167" i="1"/>
  <c r="D161" i="1" l="1"/>
  <c r="J14" i="7" s="1"/>
  <c r="D160" i="1"/>
  <c r="J13" i="7" s="1"/>
  <c r="D163" i="1"/>
  <c r="J21" i="7" s="1"/>
  <c r="D162" i="1"/>
  <c r="J22" i="7" s="1"/>
  <c r="D137" i="1"/>
  <c r="B12" i="7" s="1"/>
  <c r="D136" i="1"/>
  <c r="B11" i="7" s="1"/>
  <c r="D139" i="1"/>
  <c r="B23" i="7" s="1"/>
  <c r="D138" i="1"/>
  <c r="B24" i="7" s="1"/>
  <c r="D141" i="1"/>
  <c r="B20" i="7" s="1"/>
  <c r="D140" i="1"/>
  <c r="B19" i="7" s="1"/>
  <c r="D143" i="1"/>
  <c r="B16" i="7" s="1"/>
  <c r="D142" i="1"/>
  <c r="B15" i="7" s="1"/>
  <c r="F163" i="1" l="1"/>
  <c r="G162" i="1"/>
  <c r="H162" i="1"/>
  <c r="F161" i="1"/>
  <c r="G160" i="1"/>
  <c r="H160" i="1" s="1"/>
  <c r="F143" i="1"/>
  <c r="G142" i="1"/>
  <c r="H142" i="1"/>
  <c r="F141" i="1"/>
  <c r="G140" i="1"/>
  <c r="H140" i="1"/>
  <c r="F139" i="1"/>
  <c r="G138" i="1"/>
  <c r="H138" i="1"/>
  <c r="F137" i="1"/>
  <c r="D12" i="7" s="1"/>
  <c r="F12" i="7" s="1"/>
  <c r="G136" i="1"/>
  <c r="H136" i="1" s="1"/>
  <c r="F106" i="1"/>
  <c r="D106" i="1"/>
  <c r="C92" i="6" s="1"/>
  <c r="G105" i="1"/>
  <c r="F91" i="6" s="1"/>
  <c r="D105" i="1"/>
  <c r="C91" i="6" s="1"/>
  <c r="F104" i="1"/>
  <c r="D104" i="1"/>
  <c r="G103" i="1"/>
  <c r="F89" i="6" s="1"/>
  <c r="D103" i="1"/>
  <c r="F102" i="1"/>
  <c r="D102" i="1"/>
  <c r="G101" i="1"/>
  <c r="F87" i="6" s="1"/>
  <c r="D101" i="1"/>
  <c r="C87" i="6" s="1"/>
  <c r="F100" i="1"/>
  <c r="D100" i="1"/>
  <c r="C86" i="6" s="1"/>
  <c r="G99" i="1"/>
  <c r="F85" i="6" s="1"/>
  <c r="D99" i="1"/>
  <c r="F98" i="1"/>
  <c r="D98" i="1"/>
  <c r="C84" i="6" s="1"/>
  <c r="G97" i="1"/>
  <c r="F83" i="6" s="1"/>
  <c r="D97" i="1"/>
  <c r="C83" i="6" s="1"/>
  <c r="F96" i="1"/>
  <c r="D96" i="1"/>
  <c r="G95" i="1"/>
  <c r="F81" i="6" s="1"/>
  <c r="D95" i="1"/>
  <c r="F85" i="1"/>
  <c r="D85" i="1"/>
  <c r="C72" i="6" s="1"/>
  <c r="G84" i="1"/>
  <c r="F71" i="6" s="1"/>
  <c r="D84" i="1"/>
  <c r="F83" i="1"/>
  <c r="D83" i="1"/>
  <c r="G82" i="1"/>
  <c r="F69" i="6" s="1"/>
  <c r="D82" i="1"/>
  <c r="F81" i="1"/>
  <c r="D81" i="1"/>
  <c r="C68" i="6" s="1"/>
  <c r="G80" i="1"/>
  <c r="F67" i="6" s="1"/>
  <c r="D80" i="1"/>
  <c r="F79" i="1"/>
  <c r="D79" i="1"/>
  <c r="G78" i="1"/>
  <c r="F65" i="6" s="1"/>
  <c r="D78" i="1"/>
  <c r="F77" i="1"/>
  <c r="D77" i="1"/>
  <c r="C64" i="6" s="1"/>
  <c r="G76" i="1"/>
  <c r="F63" i="6" s="1"/>
  <c r="D76" i="1"/>
  <c r="C63" i="6" s="1"/>
  <c r="F75" i="1"/>
  <c r="D75" i="1"/>
  <c r="G74" i="1"/>
  <c r="F61" i="6" s="1"/>
  <c r="D74" i="1"/>
  <c r="G163" i="1" l="1"/>
  <c r="H163" i="1" s="1"/>
  <c r="L21" i="7"/>
  <c r="N21" i="7" s="1"/>
  <c r="G161" i="1"/>
  <c r="H161" i="1" s="1"/>
  <c r="L14" i="7"/>
  <c r="N14" i="7" s="1"/>
  <c r="G143" i="1"/>
  <c r="D16" i="7"/>
  <c r="F16" i="7" s="1"/>
  <c r="G141" i="1"/>
  <c r="H141" i="1" s="1"/>
  <c r="D20" i="7"/>
  <c r="F20" i="7" s="1"/>
  <c r="G139" i="1"/>
  <c r="H139" i="1" s="1"/>
  <c r="D23" i="7"/>
  <c r="F23" i="7" s="1"/>
  <c r="G106" i="1"/>
  <c r="F92" i="6" s="1"/>
  <c r="E92" i="6"/>
  <c r="G104" i="1"/>
  <c r="F90" i="6" s="1"/>
  <c r="E90" i="6"/>
  <c r="G102" i="1"/>
  <c r="F88" i="6" s="1"/>
  <c r="E88" i="6"/>
  <c r="G100" i="1"/>
  <c r="F86" i="6" s="1"/>
  <c r="E86" i="6"/>
  <c r="G98" i="1"/>
  <c r="F84" i="6" s="1"/>
  <c r="E84" i="6"/>
  <c r="G96" i="1"/>
  <c r="F82" i="6" s="1"/>
  <c r="E82" i="6"/>
  <c r="H103" i="1"/>
  <c r="G89" i="6" s="1"/>
  <c r="C89" i="6"/>
  <c r="H102" i="1"/>
  <c r="G88" i="6" s="1"/>
  <c r="C88" i="6"/>
  <c r="H96" i="1"/>
  <c r="G82" i="6" s="1"/>
  <c r="C82" i="6"/>
  <c r="H104" i="1"/>
  <c r="G90" i="6" s="1"/>
  <c r="C90" i="6"/>
  <c r="H95" i="1"/>
  <c r="G81" i="6" s="1"/>
  <c r="C81" i="6"/>
  <c r="H99" i="1"/>
  <c r="G85" i="6" s="1"/>
  <c r="C85" i="6"/>
  <c r="G85" i="1"/>
  <c r="F72" i="6" s="1"/>
  <c r="E72" i="6"/>
  <c r="G83" i="1"/>
  <c r="F70" i="6" s="1"/>
  <c r="E70" i="6"/>
  <c r="G81" i="1"/>
  <c r="F68" i="6" s="1"/>
  <c r="E68" i="6"/>
  <c r="G79" i="1"/>
  <c r="F66" i="6" s="1"/>
  <c r="E66" i="6"/>
  <c r="G77" i="1"/>
  <c r="F64" i="6" s="1"/>
  <c r="E64" i="6"/>
  <c r="G75" i="1"/>
  <c r="F62" i="6" s="1"/>
  <c r="E62" i="6"/>
  <c r="H84" i="1"/>
  <c r="G71" i="6" s="1"/>
  <c r="C71" i="6"/>
  <c r="H83" i="1"/>
  <c r="G70" i="6" s="1"/>
  <c r="C70" i="6"/>
  <c r="H75" i="1"/>
  <c r="G62" i="6" s="1"/>
  <c r="C62" i="6"/>
  <c r="H78" i="1"/>
  <c r="G65" i="6" s="1"/>
  <c r="C65" i="6"/>
  <c r="H79" i="1"/>
  <c r="G66" i="6" s="1"/>
  <c r="C66" i="6"/>
  <c r="H74" i="1"/>
  <c r="G61" i="6" s="1"/>
  <c r="C61" i="6"/>
  <c r="H82" i="1"/>
  <c r="G69" i="6" s="1"/>
  <c r="C69" i="6"/>
  <c r="H80" i="1"/>
  <c r="G67" i="6" s="1"/>
  <c r="C67" i="6"/>
  <c r="H76" i="1"/>
  <c r="G63" i="6" s="1"/>
  <c r="H101" i="1"/>
  <c r="G87" i="6" s="1"/>
  <c r="H81" i="1"/>
  <c r="G68" i="6" s="1"/>
  <c r="G137" i="1"/>
  <c r="H143" i="1"/>
  <c r="H137" i="1"/>
  <c r="H106" i="1"/>
  <c r="G92" i="6" s="1"/>
  <c r="H105" i="1"/>
  <c r="G91" i="6" s="1"/>
  <c r="H97" i="1"/>
  <c r="G83" i="6" s="1"/>
  <c r="H98" i="1"/>
  <c r="G84" i="6" s="1"/>
  <c r="H85" i="1"/>
  <c r="G72" i="6" s="1"/>
  <c r="H100" i="1" l="1"/>
  <c r="G86" i="6" s="1"/>
  <c r="H77" i="1"/>
  <c r="G64" i="6" s="1"/>
  <c r="F64" i="1"/>
  <c r="D64" i="1"/>
  <c r="C41" i="6" s="1"/>
  <c r="G63" i="1"/>
  <c r="F40" i="6" s="1"/>
  <c r="D63" i="1"/>
  <c r="F62" i="1"/>
  <c r="D62" i="1"/>
  <c r="G61" i="1"/>
  <c r="F38" i="6" s="1"/>
  <c r="D61" i="1"/>
  <c r="C38" i="6" s="1"/>
  <c r="F60" i="1"/>
  <c r="D60" i="1"/>
  <c r="C37" i="6" s="1"/>
  <c r="G59" i="1"/>
  <c r="F36" i="6" s="1"/>
  <c r="D59" i="1"/>
  <c r="C36" i="6" s="1"/>
  <c r="F58" i="1"/>
  <c r="D58" i="1"/>
  <c r="G57" i="1"/>
  <c r="F34" i="6" s="1"/>
  <c r="D57" i="1"/>
  <c r="F56" i="1"/>
  <c r="D56" i="1"/>
  <c r="G55" i="1"/>
  <c r="F32" i="6" s="1"/>
  <c r="D55" i="1"/>
  <c r="C32" i="6" s="1"/>
  <c r="F54" i="1"/>
  <c r="D54" i="1"/>
  <c r="C31" i="6" s="1"/>
  <c r="G53" i="1"/>
  <c r="F30" i="6" s="1"/>
  <c r="D53" i="1"/>
  <c r="C30" i="6" s="1"/>
  <c r="G64" i="1" l="1"/>
  <c r="F41" i="6" s="1"/>
  <c r="E41" i="6"/>
  <c r="G62" i="1"/>
  <c r="F39" i="6" s="1"/>
  <c r="E39" i="6"/>
  <c r="G60" i="1"/>
  <c r="F37" i="6" s="1"/>
  <c r="E37" i="6"/>
  <c r="G58" i="1"/>
  <c r="F35" i="6" s="1"/>
  <c r="E35" i="6"/>
  <c r="G56" i="1"/>
  <c r="F33" i="6" s="1"/>
  <c r="E33" i="6"/>
  <c r="G54" i="1"/>
  <c r="F31" i="6" s="1"/>
  <c r="E31" i="6"/>
  <c r="H57" i="1"/>
  <c r="G34" i="6" s="1"/>
  <c r="C34" i="6"/>
  <c r="H58" i="1"/>
  <c r="G35" i="6" s="1"/>
  <c r="C35" i="6"/>
  <c r="H63" i="1"/>
  <c r="G40" i="6" s="1"/>
  <c r="C40" i="6"/>
  <c r="H62" i="1"/>
  <c r="G39" i="6" s="1"/>
  <c r="C39" i="6"/>
  <c r="C33" i="6"/>
  <c r="H59" i="1"/>
  <c r="G36" i="6" s="1"/>
  <c r="H60" i="1"/>
  <c r="G37" i="6" s="1"/>
  <c r="H61" i="1"/>
  <c r="G38" i="6" s="1"/>
  <c r="H53" i="1"/>
  <c r="G30" i="6" s="1"/>
  <c r="H64" i="1"/>
  <c r="G41" i="6" s="1"/>
  <c r="H55" i="1"/>
  <c r="G32" i="6" s="1"/>
  <c r="F43" i="1"/>
  <c r="F41" i="1"/>
  <c r="F39" i="1"/>
  <c r="F37" i="1"/>
  <c r="F35" i="1"/>
  <c r="E13" i="6" s="1"/>
  <c r="F33" i="1"/>
  <c r="E11" i="6" s="1"/>
  <c r="D43" i="1"/>
  <c r="C21" i="6" s="1"/>
  <c r="D42" i="1"/>
  <c r="D41" i="1"/>
  <c r="D40" i="1"/>
  <c r="C18" i="6" s="1"/>
  <c r="G42" i="1"/>
  <c r="F20" i="6" s="1"/>
  <c r="G40" i="1"/>
  <c r="F18" i="6" s="1"/>
  <c r="D39" i="1"/>
  <c r="C17" i="6" s="1"/>
  <c r="D38" i="1"/>
  <c r="G38" i="1"/>
  <c r="F16" i="6" s="1"/>
  <c r="D37" i="1"/>
  <c r="G36" i="1"/>
  <c r="F14" i="6" s="1"/>
  <c r="D36" i="1"/>
  <c r="C14" i="6" s="1"/>
  <c r="H56" i="1" l="1"/>
  <c r="G33" i="6" s="1"/>
  <c r="H54" i="1"/>
  <c r="G31" i="6" s="1"/>
  <c r="C19" i="6"/>
  <c r="G39" i="1"/>
  <c r="E17" i="6"/>
  <c r="G41" i="1"/>
  <c r="F19" i="6" s="1"/>
  <c r="E19" i="6"/>
  <c r="C15" i="6"/>
  <c r="H42" i="1"/>
  <c r="G20" i="6" s="1"/>
  <c r="C20" i="6"/>
  <c r="G37" i="1"/>
  <c r="F15" i="6" s="1"/>
  <c r="E15" i="6"/>
  <c r="G43" i="1"/>
  <c r="F21" i="6" s="1"/>
  <c r="E21" i="6"/>
  <c r="H38" i="1"/>
  <c r="G16" i="6" s="1"/>
  <c r="C16" i="6"/>
  <c r="H40" i="1"/>
  <c r="G18" i="6" s="1"/>
  <c r="H36" i="1"/>
  <c r="G14" i="6" s="1"/>
  <c r="H37" i="1" l="1"/>
  <c r="G15" i="6" s="1"/>
  <c r="H41" i="1"/>
  <c r="G19" i="6" s="1"/>
  <c r="H39" i="1"/>
  <c r="G17" i="6" s="1"/>
  <c r="F17" i="6"/>
  <c r="H43" i="1"/>
  <c r="G21" i="6" s="1"/>
  <c r="G35" i="1"/>
  <c r="F13" i="6" s="1"/>
  <c r="D35" i="1"/>
  <c r="C13" i="6" s="1"/>
  <c r="G34" i="1"/>
  <c r="F12" i="6" s="1"/>
  <c r="D34" i="1"/>
  <c r="C12" i="6" s="1"/>
  <c r="D33" i="1"/>
  <c r="C11" i="6" s="1"/>
  <c r="D32" i="1"/>
  <c r="C10" i="6" s="1"/>
  <c r="G33" i="1"/>
  <c r="F11" i="6" s="1"/>
  <c r="G32" i="1"/>
  <c r="F10" i="6" s="1"/>
  <c r="D27" i="1"/>
  <c r="C96" i="1" s="1"/>
  <c r="D26" i="1"/>
  <c r="C98" i="1" s="1"/>
  <c r="D25" i="1"/>
  <c r="C97" i="1" s="1"/>
  <c r="D24" i="1"/>
  <c r="C95" i="1" s="1"/>
  <c r="D23" i="1"/>
  <c r="C75" i="1" s="1"/>
  <c r="D22" i="1"/>
  <c r="C77" i="1" s="1"/>
  <c r="D21" i="1"/>
  <c r="C76" i="1" s="1"/>
  <c r="D20" i="1"/>
  <c r="C74" i="1" s="1"/>
  <c r="D19" i="1"/>
  <c r="C54" i="1" s="1"/>
  <c r="B31" i="6" s="1"/>
  <c r="D18" i="1"/>
  <c r="C56" i="1" s="1"/>
  <c r="B33" i="6" s="1"/>
  <c r="D17" i="1"/>
  <c r="C55" i="1" s="1"/>
  <c r="B32" i="6" s="1"/>
  <c r="D16" i="1"/>
  <c r="C53" i="1" s="1"/>
  <c r="B30" i="6" s="1"/>
  <c r="D15" i="1"/>
  <c r="C33" i="1" s="1"/>
  <c r="D14" i="1"/>
  <c r="C35" i="1" s="1"/>
  <c r="D13" i="1"/>
  <c r="C34" i="1" s="1"/>
  <c r="D12" i="1"/>
  <c r="C32" i="1" s="1"/>
  <c r="C111" i="1" l="1"/>
  <c r="B97" i="6" s="1"/>
  <c r="B84" i="6"/>
  <c r="C110" i="1"/>
  <c r="B96" i="6" s="1"/>
  <c r="B82" i="6"/>
  <c r="C109" i="1"/>
  <c r="B95" i="6" s="1"/>
  <c r="B81" i="6"/>
  <c r="C88" i="1"/>
  <c r="B75" i="6" s="1"/>
  <c r="B62" i="6"/>
  <c r="C87" i="1"/>
  <c r="B74" i="6" s="1"/>
  <c r="B61" i="6"/>
  <c r="C108" i="1"/>
  <c r="B94" i="6" s="1"/>
  <c r="B83" i="6"/>
  <c r="C89" i="1"/>
  <c r="B76" i="6" s="1"/>
  <c r="B63" i="6"/>
  <c r="C90" i="1"/>
  <c r="B77" i="6" s="1"/>
  <c r="B64" i="6"/>
  <c r="A127" i="1"/>
  <c r="C69" i="1"/>
  <c r="B46" i="6" s="1"/>
  <c r="A125" i="1"/>
  <c r="A126" i="1"/>
  <c r="A131" i="1"/>
  <c r="A123" i="1"/>
  <c r="A120" i="1"/>
  <c r="C66" i="1"/>
  <c r="B43" i="6" s="1"/>
  <c r="A129" i="1"/>
  <c r="A121" i="1"/>
  <c r="C58" i="1"/>
  <c r="B35" i="6" s="1"/>
  <c r="A130" i="1"/>
  <c r="A116" i="1"/>
  <c r="A122" i="1"/>
  <c r="A119" i="1"/>
  <c r="A128" i="1"/>
  <c r="A118" i="1"/>
  <c r="A124" i="1"/>
  <c r="A117" i="1"/>
  <c r="C67" i="1"/>
  <c r="B44" i="6" s="1"/>
  <c r="C59" i="1"/>
  <c r="B36" i="6" s="1"/>
  <c r="C64" i="1"/>
  <c r="B41" i="6" s="1"/>
  <c r="C68" i="1"/>
  <c r="B45" i="6" s="1"/>
  <c r="C60" i="1"/>
  <c r="B37" i="6" s="1"/>
  <c r="C62" i="1"/>
  <c r="B39" i="6" s="1"/>
  <c r="H32" i="1"/>
  <c r="G10" i="6" s="1"/>
  <c r="C41" i="1"/>
  <c r="B19" i="6" s="1"/>
  <c r="C40" i="1"/>
  <c r="B18" i="6" s="1"/>
  <c r="C36" i="1"/>
  <c r="B14" i="6" s="1"/>
  <c r="H33" i="1"/>
  <c r="G11" i="6" s="1"/>
  <c r="H35" i="1"/>
  <c r="G13" i="6" s="1"/>
  <c r="H34" i="1"/>
  <c r="G12" i="6" s="1"/>
  <c r="B128" i="1" l="1"/>
  <c r="B212" i="1"/>
  <c r="B116" i="1"/>
  <c r="C172" i="1"/>
  <c r="B130" i="1"/>
  <c r="B214" i="1"/>
  <c r="B121" i="1"/>
  <c r="C175" i="1"/>
  <c r="B122" i="1"/>
  <c r="C122" i="1" s="1"/>
  <c r="C179" i="1"/>
  <c r="B119" i="1"/>
  <c r="C176" i="1"/>
  <c r="B120" i="1"/>
  <c r="C120" i="1" s="1"/>
  <c r="C174" i="1"/>
  <c r="B131" i="1"/>
  <c r="B215" i="1"/>
  <c r="B129" i="1"/>
  <c r="B213" i="1"/>
  <c r="B123" i="1"/>
  <c r="C178" i="1"/>
  <c r="B126" i="1"/>
  <c r="B210" i="1"/>
  <c r="B117" i="1"/>
  <c r="C173" i="1"/>
  <c r="B125" i="1"/>
  <c r="C125" i="1" s="1"/>
  <c r="B209" i="1"/>
  <c r="B124" i="1"/>
  <c r="C124" i="1" s="1"/>
  <c r="B208" i="1"/>
  <c r="B118" i="1"/>
  <c r="C177" i="1"/>
  <c r="B127" i="1"/>
  <c r="B211" i="1"/>
  <c r="C46" i="1"/>
  <c r="B24" i="6" s="1"/>
  <c r="B12" i="6"/>
  <c r="C48" i="1"/>
  <c r="B26" i="6" s="1"/>
  <c r="B10" i="6"/>
  <c r="C47" i="1"/>
  <c r="B25" i="6" s="1"/>
  <c r="B13" i="6"/>
  <c r="C45" i="1"/>
  <c r="B23" i="6" s="1"/>
  <c r="B11" i="6"/>
  <c r="C37" i="1"/>
  <c r="B15" i="6" s="1"/>
  <c r="C42" i="1"/>
  <c r="B20" i="6" s="1"/>
  <c r="C39" i="1"/>
  <c r="B17" i="6" s="1"/>
  <c r="C101" i="1"/>
  <c r="B87" i="6" s="1"/>
  <c r="C106" i="1"/>
  <c r="B92" i="6" s="1"/>
  <c r="C38" i="1"/>
  <c r="B16" i="6" s="1"/>
  <c r="B151" i="1"/>
  <c r="C141" i="1"/>
  <c r="C104" i="1"/>
  <c r="B90" i="6" s="1"/>
  <c r="C102" i="1"/>
  <c r="B88" i="6" s="1"/>
  <c r="B155" i="1"/>
  <c r="C137" i="1"/>
  <c r="A12" i="7" s="1"/>
  <c r="C57" i="1"/>
  <c r="B34" i="6" s="1"/>
  <c r="C61" i="1"/>
  <c r="B38" i="6" s="1"/>
  <c r="C81" i="1"/>
  <c r="B68" i="6" s="1"/>
  <c r="C83" i="1"/>
  <c r="B70" i="6" s="1"/>
  <c r="C80" i="1"/>
  <c r="B67" i="6" s="1"/>
  <c r="C85" i="1"/>
  <c r="B72" i="6" s="1"/>
  <c r="C43" i="1"/>
  <c r="B148" i="1"/>
  <c r="C136" i="1"/>
  <c r="C131" i="1"/>
  <c r="D87" i="1"/>
  <c r="C74" i="6" s="1"/>
  <c r="B150" i="1"/>
  <c r="C143" i="1"/>
  <c r="C103" i="1"/>
  <c r="B89" i="6" s="1"/>
  <c r="C99" i="1"/>
  <c r="C100" i="1"/>
  <c r="B86" i="6" s="1"/>
  <c r="C105" i="1"/>
  <c r="B91" i="6" s="1"/>
  <c r="B152" i="1"/>
  <c r="C140" i="1"/>
  <c r="A19" i="7" s="1"/>
  <c r="B154" i="1"/>
  <c r="C139" i="1"/>
  <c r="A23" i="7" s="1"/>
  <c r="C130" i="1"/>
  <c r="C79" i="1"/>
  <c r="B66" i="6" s="1"/>
  <c r="C84" i="1"/>
  <c r="B71" i="6" s="1"/>
  <c r="C82" i="1"/>
  <c r="B69" i="6" s="1"/>
  <c r="C78" i="1"/>
  <c r="F109" i="1"/>
  <c r="E109" i="1"/>
  <c r="D109" i="1"/>
  <c r="B153" i="1"/>
  <c r="C142" i="1"/>
  <c r="A15" i="7" s="1"/>
  <c r="C63" i="1"/>
  <c r="B40" i="6" s="1"/>
  <c r="B149" i="1"/>
  <c r="C138" i="1"/>
  <c r="E67" i="1"/>
  <c r="D44" i="6" s="1"/>
  <c r="F67" i="1"/>
  <c r="E44" i="6" s="1"/>
  <c r="D69" i="1"/>
  <c r="F69" i="1"/>
  <c r="E69" i="1"/>
  <c r="D67" i="1"/>
  <c r="C44" i="6" s="1"/>
  <c r="E68" i="1"/>
  <c r="D45" i="6" s="1"/>
  <c r="F66" i="1"/>
  <c r="E43" i="6" s="1"/>
  <c r="D46" i="1"/>
  <c r="C24" i="6" s="1"/>
  <c r="F48" i="1"/>
  <c r="C208" i="1" l="1"/>
  <c r="C19" i="8" s="1"/>
  <c r="B19" i="8"/>
  <c r="C209" i="1"/>
  <c r="C20" i="8" s="1"/>
  <c r="B20" i="8"/>
  <c r="C210" i="1"/>
  <c r="C21" i="8" s="1"/>
  <c r="B21" i="8"/>
  <c r="C214" i="1"/>
  <c r="C25" i="8" s="1"/>
  <c r="B25" i="8"/>
  <c r="C128" i="1"/>
  <c r="C213" i="1"/>
  <c r="C24" i="8" s="1"/>
  <c r="B24" i="8"/>
  <c r="C211" i="1"/>
  <c r="C22" i="8" s="1"/>
  <c r="B22" i="8"/>
  <c r="C116" i="1"/>
  <c r="C215" i="1"/>
  <c r="C26" i="8" s="1"/>
  <c r="B26" i="8"/>
  <c r="C212" i="1"/>
  <c r="C23" i="8" s="1"/>
  <c r="B23" i="8"/>
  <c r="C161" i="1"/>
  <c r="A16" i="7"/>
  <c r="C162" i="1"/>
  <c r="A24" i="7"/>
  <c r="C160" i="1"/>
  <c r="A11" i="7"/>
  <c r="C163" i="1"/>
  <c r="A20" i="7"/>
  <c r="D108" i="1"/>
  <c r="C94" i="6" s="1"/>
  <c r="F108" i="1"/>
  <c r="E95" i="6" s="1"/>
  <c r="E108" i="1"/>
  <c r="D94" i="6" s="1"/>
  <c r="F111" i="1"/>
  <c r="B85" i="6"/>
  <c r="H111" i="1" a="1"/>
  <c r="H111" i="1" s="1"/>
  <c r="D95" i="6"/>
  <c r="C95" i="6"/>
  <c r="E87" i="1"/>
  <c r="D74" i="6" s="1"/>
  <c r="B65" i="6"/>
  <c r="E66" i="1"/>
  <c r="D43" i="6" s="1"/>
  <c r="D66" i="1"/>
  <c r="C43" i="6" s="1"/>
  <c r="F68" i="1"/>
  <c r="G68" i="1" s="1"/>
  <c r="F45" i="6" s="1"/>
  <c r="D46" i="6"/>
  <c r="E46" i="6"/>
  <c r="C46" i="6"/>
  <c r="I69" i="1" a="1"/>
  <c r="I69" i="1" s="1"/>
  <c r="D68" i="1"/>
  <c r="G109" i="1"/>
  <c r="I46" i="1" a="1"/>
  <c r="I46" i="1" s="1"/>
  <c r="H24" i="6" s="1"/>
  <c r="B21" i="6"/>
  <c r="E26" i="6"/>
  <c r="H46" i="1" a="1"/>
  <c r="H46" i="1" s="1"/>
  <c r="D48" i="1"/>
  <c r="I45" i="1" a="1"/>
  <c r="I45" i="1" s="1"/>
  <c r="H23" i="6" s="1"/>
  <c r="F45" i="1"/>
  <c r="F129" i="1" s="1"/>
  <c r="I48" i="1" a="1"/>
  <c r="I48" i="1" s="1"/>
  <c r="H110" i="1" a="1"/>
  <c r="H110" i="1" s="1"/>
  <c r="F87" i="1"/>
  <c r="H47" i="1" a="1"/>
  <c r="H47" i="1" s="1"/>
  <c r="I109" i="1" a="1"/>
  <c r="I109" i="1" s="1"/>
  <c r="C126" i="1"/>
  <c r="I117" i="1"/>
  <c r="C117" i="1"/>
  <c r="H48" i="1" a="1"/>
  <c r="H48" i="1" s="1"/>
  <c r="I111" i="1" a="1"/>
  <c r="I111" i="1" s="1"/>
  <c r="C167" i="1"/>
  <c r="C155" i="1"/>
  <c r="I90" i="1" a="1"/>
  <c r="I90" i="1" s="1"/>
  <c r="C119" i="1"/>
  <c r="H45" i="1" a="1"/>
  <c r="H45" i="1" s="1"/>
  <c r="H89" i="1" a="1"/>
  <c r="H89" i="1" s="1"/>
  <c r="F88" i="1"/>
  <c r="C129" i="1"/>
  <c r="H87" i="1" a="1"/>
  <c r="H87" i="1" s="1"/>
  <c r="C166" i="1"/>
  <c r="C154" i="1"/>
  <c r="C118" i="1"/>
  <c r="D88" i="1"/>
  <c r="F110" i="1"/>
  <c r="D45" i="1"/>
  <c r="D129" i="1" s="1"/>
  <c r="C149" i="1"/>
  <c r="H88" i="1" a="1"/>
  <c r="H88" i="1" s="1"/>
  <c r="E88" i="1"/>
  <c r="D110" i="1"/>
  <c r="I89" i="1" a="1"/>
  <c r="I89" i="1" s="1"/>
  <c r="C127" i="1"/>
  <c r="C150" i="1"/>
  <c r="I67" i="1" a="1"/>
  <c r="I67" i="1" s="1"/>
  <c r="H44" i="6" s="1"/>
  <c r="E110" i="1"/>
  <c r="H90" i="1" a="1"/>
  <c r="H90" i="1" s="1"/>
  <c r="C152" i="1"/>
  <c r="C164" i="1"/>
  <c r="H66" i="1" a="1"/>
  <c r="H66" i="1" s="1"/>
  <c r="D90" i="1"/>
  <c r="I123" i="1"/>
  <c r="C123" i="1"/>
  <c r="F46" i="1"/>
  <c r="I88" i="1" a="1"/>
  <c r="I88" i="1" s="1"/>
  <c r="H69" i="1" a="1"/>
  <c r="H69" i="1" s="1"/>
  <c r="E90" i="1"/>
  <c r="D47" i="1"/>
  <c r="I87" i="1" a="1"/>
  <c r="I87" i="1" s="1"/>
  <c r="I68" i="1" a="1"/>
  <c r="I68" i="1" s="1"/>
  <c r="F90" i="1"/>
  <c r="C151" i="1"/>
  <c r="H109" i="1" a="1"/>
  <c r="H109" i="1" s="1"/>
  <c r="H68" i="1" a="1"/>
  <c r="H68" i="1" s="1"/>
  <c r="D89" i="1"/>
  <c r="F47" i="1"/>
  <c r="E46" i="1"/>
  <c r="C121" i="1"/>
  <c r="H108" i="1" a="1"/>
  <c r="H108" i="1" s="1"/>
  <c r="H67" i="1" a="1"/>
  <c r="H67" i="1" s="1"/>
  <c r="F89" i="1"/>
  <c r="D111" i="1"/>
  <c r="E45" i="1"/>
  <c r="E130" i="1" s="1"/>
  <c r="E48" i="1"/>
  <c r="I47" i="1" a="1"/>
  <c r="I47" i="1" s="1"/>
  <c r="C153" i="1"/>
  <c r="C165" i="1"/>
  <c r="I110" i="1" a="1"/>
  <c r="I110" i="1" s="1"/>
  <c r="I66" i="1" a="1"/>
  <c r="I66" i="1" s="1"/>
  <c r="E89" i="1"/>
  <c r="E111" i="1"/>
  <c r="E47" i="1"/>
  <c r="I108" i="1" a="1"/>
  <c r="I108" i="1" s="1"/>
  <c r="I121" i="1" s="1"/>
  <c r="C148" i="1"/>
  <c r="G66" i="1"/>
  <c r="F43" i="6" s="1"/>
  <c r="G69" i="1"/>
  <c r="F46" i="6" s="1"/>
  <c r="G67" i="1"/>
  <c r="F44" i="6" s="1"/>
  <c r="D97" i="6" l="1"/>
  <c r="E45" i="6"/>
  <c r="F118" i="1"/>
  <c r="F123" i="1"/>
  <c r="F120" i="1"/>
  <c r="I119" i="1"/>
  <c r="E129" i="1"/>
  <c r="G129" i="1" s="1"/>
  <c r="E123" i="1"/>
  <c r="G123" i="1" s="1"/>
  <c r="F130" i="1"/>
  <c r="D125" i="1"/>
  <c r="F125" i="1"/>
  <c r="E118" i="1"/>
  <c r="G118" i="1" s="1"/>
  <c r="D118" i="1"/>
  <c r="E125" i="1"/>
  <c r="G125" i="1" s="1"/>
  <c r="D117" i="1"/>
  <c r="F128" i="1"/>
  <c r="F121" i="1"/>
  <c r="G108" i="1"/>
  <c r="F95" i="6" s="1"/>
  <c r="I127" i="1"/>
  <c r="D126" i="1"/>
  <c r="E121" i="1"/>
  <c r="D121" i="1"/>
  <c r="D123" i="1"/>
  <c r="E126" i="1"/>
  <c r="B206" i="1"/>
  <c r="I32" i="7"/>
  <c r="C185" i="1"/>
  <c r="I21" i="7"/>
  <c r="B205" i="1"/>
  <c r="I27" i="7"/>
  <c r="F150" i="1"/>
  <c r="C186" i="1"/>
  <c r="I13" i="7"/>
  <c r="B204" i="1"/>
  <c r="I28" i="7"/>
  <c r="B207" i="1"/>
  <c r="I31" i="7"/>
  <c r="C187" i="1"/>
  <c r="I22" i="7"/>
  <c r="C184" i="1"/>
  <c r="I14" i="7"/>
  <c r="E94" i="6"/>
  <c r="G130" i="1"/>
  <c r="I129" i="1"/>
  <c r="H43" i="6"/>
  <c r="D130" i="1"/>
  <c r="E209" i="1" s="1"/>
  <c r="E20" i="8" s="1"/>
  <c r="C45" i="6"/>
  <c r="H129" i="1"/>
  <c r="I125" i="1"/>
  <c r="H46" i="6"/>
  <c r="H130" i="1"/>
  <c r="H125" i="1"/>
  <c r="I130" i="1"/>
  <c r="H45" i="6"/>
  <c r="H123" i="1"/>
  <c r="C97" i="6"/>
  <c r="H94" i="6"/>
  <c r="E96" i="6"/>
  <c r="D96" i="6"/>
  <c r="H97" i="6"/>
  <c r="H122" i="1"/>
  <c r="F122" i="1"/>
  <c r="E97" i="6"/>
  <c r="H120" i="1"/>
  <c r="I120" i="1"/>
  <c r="H96" i="6"/>
  <c r="D122" i="1"/>
  <c r="D120" i="1"/>
  <c r="C96" i="6"/>
  <c r="I122" i="1"/>
  <c r="I118" i="1"/>
  <c r="H95" i="6"/>
  <c r="H118" i="1"/>
  <c r="H121" i="1"/>
  <c r="D76" i="6"/>
  <c r="H75" i="6"/>
  <c r="D77" i="6"/>
  <c r="D131" i="1"/>
  <c r="C77" i="6"/>
  <c r="G87" i="1"/>
  <c r="F74" i="6" s="1"/>
  <c r="E74" i="6"/>
  <c r="D124" i="1"/>
  <c r="E208" i="1" s="1"/>
  <c r="E19" i="8" s="1"/>
  <c r="C76" i="6"/>
  <c r="I124" i="1"/>
  <c r="J208" i="1" s="1"/>
  <c r="J19" i="8" s="1"/>
  <c r="H76" i="6"/>
  <c r="F119" i="1"/>
  <c r="E75" i="6"/>
  <c r="H124" i="1"/>
  <c r="I208" i="1" s="1"/>
  <c r="I131" i="1"/>
  <c r="H77" i="6"/>
  <c r="I126" i="1"/>
  <c r="H74" i="6"/>
  <c r="H126" i="1"/>
  <c r="F124" i="1"/>
  <c r="G208" i="1" s="1"/>
  <c r="G19" i="8" s="1"/>
  <c r="E76" i="6"/>
  <c r="F126" i="1"/>
  <c r="G89" i="1"/>
  <c r="D75" i="6"/>
  <c r="D119" i="1"/>
  <c r="D154" i="1" s="1"/>
  <c r="C75" i="6"/>
  <c r="H131" i="1"/>
  <c r="F131" i="1"/>
  <c r="E77" i="6"/>
  <c r="H119" i="1"/>
  <c r="H116" i="1"/>
  <c r="E128" i="1"/>
  <c r="D26" i="6"/>
  <c r="I128" i="1"/>
  <c r="H26" i="6"/>
  <c r="D116" i="1"/>
  <c r="E210" i="1" s="1"/>
  <c r="E21" i="8" s="1"/>
  <c r="C25" i="6"/>
  <c r="H128" i="1"/>
  <c r="G45" i="1"/>
  <c r="F23" i="6" s="1"/>
  <c r="D23" i="6"/>
  <c r="H117" i="1"/>
  <c r="E116" i="1"/>
  <c r="D25" i="6"/>
  <c r="F127" i="1"/>
  <c r="E23" i="6"/>
  <c r="F117" i="1"/>
  <c r="E24" i="6"/>
  <c r="D128" i="1"/>
  <c r="C26" i="6"/>
  <c r="F116" i="1"/>
  <c r="F151" i="1" s="1"/>
  <c r="E25" i="6"/>
  <c r="E117" i="1"/>
  <c r="D24" i="6"/>
  <c r="I116" i="1"/>
  <c r="H25" i="6"/>
  <c r="D127" i="1"/>
  <c r="D152" i="1" s="1"/>
  <c r="C23" i="6"/>
  <c r="H127" i="1"/>
  <c r="E127" i="1"/>
  <c r="G46" i="1"/>
  <c r="F24" i="6" s="1"/>
  <c r="G90" i="1"/>
  <c r="E124" i="1"/>
  <c r="F209" i="1" s="1"/>
  <c r="G111" i="1"/>
  <c r="E120" i="1"/>
  <c r="G47" i="1"/>
  <c r="F25" i="6" s="1"/>
  <c r="G48" i="1"/>
  <c r="F26" i="6" s="1"/>
  <c r="G88" i="1"/>
  <c r="E131" i="1"/>
  <c r="E119" i="1"/>
  <c r="G110" i="1"/>
  <c r="E122" i="1"/>
  <c r="F210" i="1" l="1"/>
  <c r="F21" i="8" s="1"/>
  <c r="J214" i="1"/>
  <c r="J25" i="8" s="1"/>
  <c r="I215" i="1"/>
  <c r="G121" i="1"/>
  <c r="F213" i="1"/>
  <c r="F24" i="8" s="1"/>
  <c r="E212" i="1"/>
  <c r="E23" i="8" s="1"/>
  <c r="F153" i="1"/>
  <c r="F149" i="1"/>
  <c r="I209" i="1"/>
  <c r="J212" i="1"/>
  <c r="J23" i="8" s="1"/>
  <c r="J211" i="1"/>
  <c r="J22" i="8" s="1"/>
  <c r="G128" i="1"/>
  <c r="E151" i="1"/>
  <c r="G151" i="1" s="1"/>
  <c r="I210" i="1"/>
  <c r="E213" i="1"/>
  <c r="E24" i="8" s="1"/>
  <c r="D150" i="1"/>
  <c r="D148" i="1"/>
  <c r="D172" i="1" s="1"/>
  <c r="D192" i="1" s="1"/>
  <c r="F155" i="1"/>
  <c r="F152" i="1"/>
  <c r="J213" i="1"/>
  <c r="J24" i="8" s="1"/>
  <c r="F20" i="8"/>
  <c r="E153" i="1"/>
  <c r="G212" i="1"/>
  <c r="G23" i="8" s="1"/>
  <c r="G215" i="1"/>
  <c r="G26" i="8" s="1"/>
  <c r="E150" i="1"/>
  <c r="G150" i="1" s="1"/>
  <c r="F94" i="6"/>
  <c r="G213" i="1"/>
  <c r="G24" i="8" s="1"/>
  <c r="G214" i="1"/>
  <c r="G25" i="8" s="1"/>
  <c r="I212" i="1"/>
  <c r="D155" i="1"/>
  <c r="D151" i="1"/>
  <c r="G209" i="1"/>
  <c r="G20" i="8" s="1"/>
  <c r="E155" i="1"/>
  <c r="G210" i="1"/>
  <c r="G21" i="8" s="1"/>
  <c r="E215" i="1"/>
  <c r="E26" i="8" s="1"/>
  <c r="D149" i="1"/>
  <c r="B203" i="1"/>
  <c r="Q27" i="7"/>
  <c r="C205" i="1"/>
  <c r="C16" i="8" s="1"/>
  <c r="B16" i="8"/>
  <c r="F154" i="1"/>
  <c r="J215" i="1"/>
  <c r="J26" i="8" s="1"/>
  <c r="B202" i="1"/>
  <c r="Q28" i="7"/>
  <c r="B200" i="1"/>
  <c r="Q18" i="7"/>
  <c r="E211" i="1"/>
  <c r="E22" i="8" s="1"/>
  <c r="C207" i="1"/>
  <c r="C18" i="8" s="1"/>
  <c r="B18" i="8"/>
  <c r="C206" i="1"/>
  <c r="C17" i="8" s="1"/>
  <c r="B17" i="8"/>
  <c r="F148" i="1"/>
  <c r="F172" i="1" s="1"/>
  <c r="D153" i="1"/>
  <c r="J209" i="1"/>
  <c r="J20" i="8" s="1"/>
  <c r="G211" i="1"/>
  <c r="G22" i="8" s="1"/>
  <c r="J210" i="1"/>
  <c r="J21" i="8" s="1"/>
  <c r="E149" i="1"/>
  <c r="I214" i="1"/>
  <c r="I211" i="1"/>
  <c r="I213" i="1"/>
  <c r="C204" i="1"/>
  <c r="C15" i="8" s="1"/>
  <c r="B15" i="8"/>
  <c r="E214" i="1"/>
  <c r="E25" i="8" s="1"/>
  <c r="B201" i="1"/>
  <c r="Q17" i="7"/>
  <c r="E148" i="1"/>
  <c r="E172" i="1" s="1"/>
  <c r="E192" i="1" s="1"/>
  <c r="F96" i="6"/>
  <c r="F75" i="6"/>
  <c r="F76" i="6"/>
  <c r="F97" i="6"/>
  <c r="F212" i="1"/>
  <c r="I149" i="1" a="1"/>
  <c r="I149" i="1" s="1"/>
  <c r="F77" i="6"/>
  <c r="G126" i="1"/>
  <c r="I152" i="1" a="1"/>
  <c r="I152" i="1" s="1"/>
  <c r="G116" i="1"/>
  <c r="I153" i="1" a="1"/>
  <c r="I153" i="1" s="1"/>
  <c r="I151" i="1" a="1"/>
  <c r="I151" i="1" s="1"/>
  <c r="I148" i="1" a="1"/>
  <c r="I148" i="1" s="1"/>
  <c r="I155" i="1" a="1"/>
  <c r="I155" i="1" s="1"/>
  <c r="I154" i="1" a="1"/>
  <c r="I154" i="1" s="1"/>
  <c r="G117" i="1"/>
  <c r="H155" i="1" a="1"/>
  <c r="H155" i="1" s="1"/>
  <c r="H154" i="1" a="1"/>
  <c r="H154" i="1" s="1"/>
  <c r="H149" i="1" a="1"/>
  <c r="H149" i="1" s="1"/>
  <c r="H153" i="1" a="1"/>
  <c r="H153" i="1" s="1"/>
  <c r="H152" i="1" a="1"/>
  <c r="H152" i="1" s="1"/>
  <c r="H150" i="1" a="1"/>
  <c r="H150" i="1" s="1"/>
  <c r="H148" i="1" a="1"/>
  <c r="H148" i="1" s="1"/>
  <c r="H151" i="1" a="1"/>
  <c r="H151" i="1" s="1"/>
  <c r="I150" i="1" a="1"/>
  <c r="I150" i="1" s="1"/>
  <c r="G131" i="1"/>
  <c r="F214" i="1"/>
  <c r="G124" i="1"/>
  <c r="F208" i="1"/>
  <c r="G122" i="1"/>
  <c r="F215" i="1"/>
  <c r="G120" i="1"/>
  <c r="F211" i="1"/>
  <c r="G119" i="1"/>
  <c r="E154" i="1"/>
  <c r="G127" i="1"/>
  <c r="E152" i="1"/>
  <c r="G153" i="1" l="1"/>
  <c r="G155" i="1"/>
  <c r="D175" i="1"/>
  <c r="D179" i="1"/>
  <c r="E207" i="1" s="1"/>
  <c r="E18" i="8" s="1"/>
  <c r="D177" i="1"/>
  <c r="E205" i="1" s="1"/>
  <c r="E16" i="8" s="1"/>
  <c r="H213" i="1"/>
  <c r="H24" i="8" s="1"/>
  <c r="D193" i="1"/>
  <c r="D176" i="1"/>
  <c r="E204" i="1" s="1"/>
  <c r="E15" i="8" s="1"/>
  <c r="D174" i="1"/>
  <c r="D195" i="1" s="1"/>
  <c r="D173" i="1"/>
  <c r="D194" i="1"/>
  <c r="F201" i="1"/>
  <c r="F12" i="8" s="1"/>
  <c r="D178" i="1"/>
  <c r="E206" i="1" s="1"/>
  <c r="E17" i="8" s="1"/>
  <c r="F177" i="1"/>
  <c r="G205" i="1" s="1"/>
  <c r="G16" i="8" s="1"/>
  <c r="F192" i="1"/>
  <c r="G201" i="1" s="1"/>
  <c r="G12" i="8" s="1"/>
  <c r="F194" i="1"/>
  <c r="E174" i="1"/>
  <c r="E178" i="1"/>
  <c r="F176" i="1"/>
  <c r="G204" i="1" s="1"/>
  <c r="G15" i="8" s="1"/>
  <c r="G148" i="1"/>
  <c r="E176" i="1"/>
  <c r="F173" i="1"/>
  <c r="F193" i="1" s="1"/>
  <c r="E175" i="1"/>
  <c r="H212" i="1"/>
  <c r="H23" i="8" s="1"/>
  <c r="F178" i="1"/>
  <c r="G206" i="1" s="1"/>
  <c r="G17" i="8" s="1"/>
  <c r="H210" i="1"/>
  <c r="H21" i="8" s="1"/>
  <c r="F174" i="1"/>
  <c r="F195" i="1" s="1"/>
  <c r="F179" i="1"/>
  <c r="G207" i="1" s="1"/>
  <c r="G18" i="8" s="1"/>
  <c r="F175" i="1"/>
  <c r="H209" i="1"/>
  <c r="H20" i="8" s="1"/>
  <c r="C200" i="1"/>
  <c r="C11" i="8" s="1"/>
  <c r="B11" i="8"/>
  <c r="C202" i="1"/>
  <c r="C13" i="8" s="1"/>
  <c r="B13" i="8"/>
  <c r="E173" i="1"/>
  <c r="G149" i="1"/>
  <c r="E202" i="1"/>
  <c r="E13" i="8" s="1"/>
  <c r="E200" i="1"/>
  <c r="E11" i="8" s="1"/>
  <c r="G172" i="1"/>
  <c r="C203" i="1"/>
  <c r="C14" i="8" s="1"/>
  <c r="B14" i="8"/>
  <c r="E203" i="1"/>
  <c r="E14" i="8" s="1"/>
  <c r="C201" i="1"/>
  <c r="C12" i="8" s="1"/>
  <c r="B12" i="8"/>
  <c r="E201" i="1"/>
  <c r="E12" i="8" s="1"/>
  <c r="F23" i="8"/>
  <c r="E195" i="1"/>
  <c r="I178" i="1" a="1"/>
  <c r="I178" i="1" s="1"/>
  <c r="J206" i="1" s="1"/>
  <c r="J17" i="8" s="1"/>
  <c r="H174" i="1" a="1"/>
  <c r="H174" i="1" s="1"/>
  <c r="H177" i="1" a="1"/>
  <c r="H177" i="1" s="1"/>
  <c r="H214" i="1"/>
  <c r="H25" i="8" s="1"/>
  <c r="F25" i="8"/>
  <c r="H211" i="1"/>
  <c r="H22" i="8" s="1"/>
  <c r="F22" i="8"/>
  <c r="H215" i="1"/>
  <c r="H26" i="8" s="1"/>
  <c r="F26" i="8"/>
  <c r="H208" i="1"/>
  <c r="H19" i="8" s="1"/>
  <c r="F19" i="8"/>
  <c r="I172" i="1" a="1"/>
  <c r="I172" i="1" s="1"/>
  <c r="H172" i="1" a="1"/>
  <c r="H172" i="1" s="1"/>
  <c r="H179" i="1" a="1"/>
  <c r="H179" i="1" s="1"/>
  <c r="H178" i="1" a="1"/>
  <c r="H178" i="1" s="1"/>
  <c r="H173" i="1" a="1"/>
  <c r="H173" i="1" s="1"/>
  <c r="H176" i="1" a="1"/>
  <c r="H176" i="1" s="1"/>
  <c r="I173" i="1" a="1"/>
  <c r="I173" i="1" s="1"/>
  <c r="I179" i="1" a="1"/>
  <c r="I179" i="1" s="1"/>
  <c r="I176" i="1" a="1"/>
  <c r="I176" i="1" s="1"/>
  <c r="I177" i="1" a="1"/>
  <c r="I177" i="1" s="1"/>
  <c r="I175" i="1" a="1"/>
  <c r="I175" i="1" s="1"/>
  <c r="H175" i="1" a="1"/>
  <c r="H175" i="1" s="1"/>
  <c r="I174" i="1" a="1"/>
  <c r="I174" i="1" s="1"/>
  <c r="G152" i="1"/>
  <c r="E177" i="1"/>
  <c r="E194" i="1"/>
  <c r="G154" i="1"/>
  <c r="E179" i="1"/>
  <c r="I206" i="1" l="1"/>
  <c r="I207" i="1"/>
  <c r="G202" i="1"/>
  <c r="G13" i="8" s="1"/>
  <c r="H201" i="1"/>
  <c r="H12" i="8" s="1"/>
  <c r="J204" i="1"/>
  <c r="J15" i="8" s="1"/>
  <c r="J207" i="1"/>
  <c r="J18" i="8" s="1"/>
  <c r="G175" i="1"/>
  <c r="G203" i="1"/>
  <c r="G14" i="8" s="1"/>
  <c r="I204" i="1"/>
  <c r="I205" i="1"/>
  <c r="G200" i="1"/>
  <c r="G11" i="8" s="1"/>
  <c r="G27" i="8" s="1"/>
  <c r="J205" i="1"/>
  <c r="J16" i="8" s="1"/>
  <c r="F204" i="1"/>
  <c r="G176" i="1"/>
  <c r="F206" i="1"/>
  <c r="G178" i="1"/>
  <c r="G174" i="1"/>
  <c r="G192" i="1"/>
  <c r="E193" i="1"/>
  <c r="G173" i="1"/>
  <c r="G195" i="1"/>
  <c r="F203" i="1"/>
  <c r="H195" i="1" a="1"/>
  <c r="H195" i="1" s="1"/>
  <c r="H192" i="1" a="1"/>
  <c r="H192" i="1" s="1"/>
  <c r="I201" i="1" s="1"/>
  <c r="I194" i="1" a="1"/>
  <c r="I194" i="1" s="1"/>
  <c r="I195" i="1" a="1"/>
  <c r="I195" i="1" s="1"/>
  <c r="I192" i="1" a="1"/>
  <c r="I192" i="1" s="1"/>
  <c r="I193" i="1" a="1"/>
  <c r="I193" i="1" s="1"/>
  <c r="H194" i="1" a="1"/>
  <c r="H194" i="1" s="1"/>
  <c r="H193" i="1" a="1"/>
  <c r="H193" i="1" s="1"/>
  <c r="F200" i="1"/>
  <c r="G194" i="1"/>
  <c r="F205" i="1"/>
  <c r="G177" i="1"/>
  <c r="F207" i="1"/>
  <c r="G179" i="1"/>
  <c r="J203" i="1" l="1"/>
  <c r="J14" i="8" s="1"/>
  <c r="J200" i="1"/>
  <c r="J11" i="8" s="1"/>
  <c r="I203" i="1"/>
  <c r="I202" i="1"/>
  <c r="F17" i="8"/>
  <c r="H206" i="1"/>
  <c r="H17" i="8" s="1"/>
  <c r="I200" i="1"/>
  <c r="I27" i="8" s="1"/>
  <c r="J202" i="1"/>
  <c r="J13" i="8" s="1"/>
  <c r="H204" i="1"/>
  <c r="H15" i="8" s="1"/>
  <c r="F15" i="8"/>
  <c r="F202" i="1"/>
  <c r="G193" i="1"/>
  <c r="H203" i="1"/>
  <c r="H14" i="8" s="1"/>
  <c r="F14" i="8"/>
  <c r="H205" i="1"/>
  <c r="H16" i="8" s="1"/>
  <c r="F16" i="8"/>
  <c r="H207" i="1"/>
  <c r="H18" i="8" s="1"/>
  <c r="F18" i="8"/>
  <c r="H200" i="1"/>
  <c r="H11" i="8" s="1"/>
  <c r="F11" i="8"/>
  <c r="J201" i="1"/>
  <c r="J12" i="8" s="1"/>
  <c r="J27" i="8" l="1"/>
  <c r="F13" i="8"/>
  <c r="F27" i="8" s="1"/>
  <c r="H27" i="8" s="1"/>
  <c r="H202" i="1"/>
  <c r="H13" i="8" s="1"/>
</calcChain>
</file>

<file path=xl/sharedStrings.xml><?xml version="1.0" encoding="utf-8"?>
<sst xmlns="http://schemas.openxmlformats.org/spreadsheetml/2006/main" count="411" uniqueCount="125">
  <si>
    <t>Ort</t>
  </si>
  <si>
    <t>Datum</t>
  </si>
  <si>
    <t>16 Teilnehmer | 4 Gruppen á 4 Spieler - VF - HF - F | inkl. Platzierungsspiele in der Endrunde</t>
  </si>
  <si>
    <t>Teilnehmerliste</t>
  </si>
  <si>
    <t>Vorname</t>
  </si>
  <si>
    <t>Nachname</t>
  </si>
  <si>
    <t>Name kombiniert</t>
  </si>
  <si>
    <t>Verein</t>
  </si>
  <si>
    <t>Gruppe</t>
  </si>
  <si>
    <t>GD</t>
  </si>
  <si>
    <t>A</t>
  </si>
  <si>
    <t>C</t>
  </si>
  <si>
    <t>B</t>
  </si>
  <si>
    <t>D</t>
  </si>
  <si>
    <t>Gruppe A</t>
  </si>
  <si>
    <t>Begegnung</t>
  </si>
  <si>
    <t>Spieler</t>
  </si>
  <si>
    <t>MP</t>
  </si>
  <si>
    <t>Pkt.</t>
  </si>
  <si>
    <t>Aufn.</t>
  </si>
  <si>
    <t>BED</t>
  </si>
  <si>
    <t>HS</t>
  </si>
  <si>
    <t>A1</t>
  </si>
  <si>
    <t>A4</t>
  </si>
  <si>
    <t>A2</t>
  </si>
  <si>
    <t>A3</t>
  </si>
  <si>
    <t>Gewinner Spiel 1</t>
  </si>
  <si>
    <t>Gewinner Spiel 2</t>
  </si>
  <si>
    <t>Verlierer Spiel 1</t>
  </si>
  <si>
    <t>Verlierer Spiel 2</t>
  </si>
  <si>
    <t>Rang</t>
  </si>
  <si>
    <t>Turnier</t>
  </si>
  <si>
    <t>Modus</t>
  </si>
  <si>
    <t>Gruppe B</t>
  </si>
  <si>
    <t>B1</t>
  </si>
  <si>
    <t>B4</t>
  </si>
  <si>
    <t>B2</t>
  </si>
  <si>
    <t>B3</t>
  </si>
  <si>
    <t>Spiel Nr.</t>
  </si>
  <si>
    <t>Rangking
Gruppe A</t>
  </si>
  <si>
    <t>Rangking
Gruppe B</t>
  </si>
  <si>
    <t>Gruppe C</t>
  </si>
  <si>
    <t>Rangking
Gruppe C</t>
  </si>
  <si>
    <t>C1</t>
  </si>
  <si>
    <t>C4</t>
  </si>
  <si>
    <t>C2</t>
  </si>
  <si>
    <t>C3</t>
  </si>
  <si>
    <t>Gruppe D</t>
  </si>
  <si>
    <t>Rangking
Gruppe D</t>
  </si>
  <si>
    <t>D1</t>
  </si>
  <si>
    <t>D4</t>
  </si>
  <si>
    <t>D2</t>
  </si>
  <si>
    <t>D3</t>
  </si>
  <si>
    <t>Position</t>
  </si>
  <si>
    <t>Ranking nach Gruppenphase</t>
  </si>
  <si>
    <t>Rang Gruppe</t>
  </si>
  <si>
    <t>Rang Gesamt</t>
  </si>
  <si>
    <t>Viertelfinale</t>
  </si>
  <si>
    <t>Gruppenphase 1</t>
  </si>
  <si>
    <t>Gruppenphase 8</t>
  </si>
  <si>
    <t>Gruppenphase 2</t>
  </si>
  <si>
    <t>Gruppenphase 7</t>
  </si>
  <si>
    <t>Gruppenphase 3</t>
  </si>
  <si>
    <t>Gruppenphase 6</t>
  </si>
  <si>
    <t>Gruppenphase 4</t>
  </si>
  <si>
    <t>Gruppenphase 5</t>
  </si>
  <si>
    <t>Halbfinale</t>
  </si>
  <si>
    <t>n.V.</t>
  </si>
  <si>
    <t>Ranking nach dem Viertelfinale</t>
  </si>
  <si>
    <t>MP im VF</t>
  </si>
  <si>
    <t>5. Platz aus VF-Ranking</t>
  </si>
  <si>
    <t>6. Platz aus VF-Ranking</t>
  </si>
  <si>
    <t>7. Platz aus VF-Ranking</t>
  </si>
  <si>
    <t>8. Platz aus VF-Ranking</t>
  </si>
  <si>
    <t>Halbfinal-Runde inkl. Platzierungsspiele</t>
  </si>
  <si>
    <t>Ranking nach dem Halbfinale</t>
  </si>
  <si>
    <t>Finale inkl. Spiel um Platz 3</t>
  </si>
  <si>
    <t>Sieger Spiel 29</t>
  </si>
  <si>
    <t>Sieger Spiel 30</t>
  </si>
  <si>
    <t>Verlierer Spiel 29</t>
  </si>
  <si>
    <t>Verlierer Spiel 30</t>
  </si>
  <si>
    <t>Sieger Spiel 25</t>
  </si>
  <si>
    <t>Sieger Spiel 28</t>
  </si>
  <si>
    <t>Sieger Spiel 26</t>
  </si>
  <si>
    <t>Sieger Spiel 27</t>
  </si>
  <si>
    <t>Gewinner Spiel 4</t>
  </si>
  <si>
    <t>Gewinner Spiel 8</t>
  </si>
  <si>
    <t>Verlierer Spiel 4</t>
  </si>
  <si>
    <t>Verlierer Spiel 8</t>
  </si>
  <si>
    <t>Gewinner Spiel 3</t>
  </si>
  <si>
    <t>Gewinner Spiel 7</t>
  </si>
  <si>
    <t>Verlierer Spiel 3</t>
  </si>
  <si>
    <t>Verlierer Spiel 7</t>
  </si>
  <si>
    <t>Gewinner Spiel 6</t>
  </si>
  <si>
    <t>Verlierer Spiel 6</t>
  </si>
  <si>
    <t>Gewinner Spiel 5</t>
  </si>
  <si>
    <t>Verlierer Spiel 5</t>
  </si>
  <si>
    <t>Ranking nach dem Finale</t>
  </si>
  <si>
    <t>Endergebnis</t>
  </si>
  <si>
    <t>RLP</t>
  </si>
  <si>
    <t>Runde</t>
  </si>
  <si>
    <t>Finale</t>
  </si>
  <si>
    <t>Spiel um Platz 3</t>
  </si>
  <si>
    <t>Spiel um Platz 5</t>
  </si>
  <si>
    <t>Spiel um Platz 7</t>
  </si>
  <si>
    <t>Gruppen 3.</t>
  </si>
  <si>
    <t>Gruppen 4.</t>
  </si>
  <si>
    <t>Einzelmeisterschaft Dreiband mit 16 Teilnehmern</t>
  </si>
  <si>
    <t>Saison</t>
  </si>
  <si>
    <t>2026/2027</t>
  </si>
  <si>
    <t>Ort:</t>
  </si>
  <si>
    <t>Datum:</t>
  </si>
  <si>
    <t>Modus:</t>
  </si>
  <si>
    <t>Distanz</t>
  </si>
  <si>
    <t>Distanz:</t>
  </si>
  <si>
    <t>Platz</t>
  </si>
  <si>
    <t>Auf.</t>
  </si>
  <si>
    <t>n.V</t>
  </si>
  <si>
    <t>Summe</t>
  </si>
  <si>
    <t>--&gt; zum ausfüllen</t>
  </si>
  <si>
    <t>--&gt; zum Sortieren</t>
  </si>
  <si>
    <t>Meisterschaft Dreiband</t>
  </si>
  <si>
    <t>BC Musterort</t>
  </si>
  <si>
    <t>00.-00. Monat 20XX</t>
  </si>
  <si>
    <t>00 Punkte / 00 Aufnahmen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</si>
</sst>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A0A0A0"/>
        <bgColor indexed="64"/>
      </patternFill>
    </fill>
    <fill>
      <patternFill patternType="solid">
        <fgColor rgb="FFC88C00"/>
        <bgColor indexed="64"/>
      </patternFill>
    </fill>
    <fill>
      <patternFill patternType="solid">
        <fgColor theme="8" tint="0.59999389629810485"/>
        <bgColor indexed="64"/>
      </patternFill>
    </fill>
  </fills>
  <borders count="3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medium">
        <color rgb="FF00B050"/>
      </left>
      <right style="medium">
        <color rgb="FF00B050"/>
      </right>
      <top style="medium">
        <color rgb="FF00B050"/>
      </top>
      <bottom style="medium">
        <color rgb="FF00B05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rgb="FFFFC000"/>
      </left>
      <right style="medium">
        <color rgb="FFFFC000"/>
      </right>
      <top style="medium">
        <color rgb="FFFFC000"/>
      </top>
      <bottom style="medium">
        <color rgb="FFFFC000"/>
      </bottom>
      <diagonal/>
    </border>
    <border>
      <left style="medium">
        <color rgb="FF00B050"/>
      </left>
      <right style="medium">
        <color rgb="FF00B050"/>
      </right>
      <top style="medium">
        <color rgb="FF00B050"/>
      </top>
      <bottom/>
      <diagonal/>
    </border>
    <border>
      <left style="medium">
        <color rgb="FFFFC000"/>
      </left>
      <right style="medium">
        <color rgb="FFFFC000"/>
      </right>
      <top style="medium">
        <color auto="1"/>
      </top>
      <bottom style="medium">
        <color rgb="FFFFC000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rgb="FFFFC000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rgb="FFFFC000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rgb="FFFFC000"/>
      </right>
      <top/>
      <bottom style="medium">
        <color auto="1"/>
      </bottom>
      <diagonal/>
    </border>
    <border>
      <left style="medium">
        <color rgb="FFFFC000"/>
      </left>
      <right style="medium">
        <color rgb="FFFFC000"/>
      </right>
      <top/>
      <bottom style="medium">
        <color rgb="FFFFC000"/>
      </bottom>
      <diagonal/>
    </border>
    <border>
      <left style="medium">
        <color rgb="FF00B050"/>
      </left>
      <right style="thin">
        <color auto="1"/>
      </right>
      <top style="medium">
        <color rgb="FF00B050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rgb="FFFF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rgb="FF00B050"/>
      </left>
      <right/>
      <top style="medium">
        <color rgb="FF00B050"/>
      </top>
      <bottom style="medium">
        <color rgb="FF00B050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140">
    <xf numFmtId="0" fontId="0" fillId="0" borderId="0" xfId="0"/>
    <xf numFmtId="0" fontId="0" fillId="5" borderId="11" xfId="0" applyFill="1" applyBorder="1" applyProtection="1">
      <protection locked="0"/>
    </xf>
    <xf numFmtId="0" fontId="0" fillId="6" borderId="14" xfId="0" applyFont="1" applyFill="1" applyBorder="1" applyProtection="1">
      <protection locked="0"/>
    </xf>
    <xf numFmtId="164" fontId="0" fillId="6" borderId="14" xfId="0" applyNumberFormat="1" applyFont="1" applyFill="1" applyBorder="1" applyProtection="1">
      <protection locked="0"/>
    </xf>
    <xf numFmtId="0" fontId="0" fillId="5" borderId="15" xfId="0" applyFill="1" applyBorder="1" applyProtection="1">
      <protection locked="0"/>
    </xf>
    <xf numFmtId="0" fontId="1" fillId="6" borderId="16" xfId="0" applyFont="1" applyFill="1" applyBorder="1" applyProtection="1">
      <protection locked="0"/>
    </xf>
    <xf numFmtId="2" fontId="3" fillId="6" borderId="1" xfId="1" applyNumberFormat="1" applyFont="1" applyFill="1" applyBorder="1" applyAlignment="1" applyProtection="1">
      <alignment horizontal="center"/>
    </xf>
    <xf numFmtId="0" fontId="3" fillId="0" borderId="0" xfId="1" applyFont="1" applyProtection="1"/>
    <xf numFmtId="0" fontId="3" fillId="0" borderId="0" xfId="1" applyFont="1" applyBorder="1" applyProtection="1"/>
    <xf numFmtId="0" fontId="3" fillId="0" borderId="0" xfId="1" applyFont="1" applyBorder="1" applyAlignment="1" applyProtection="1">
      <alignment horizontal="center"/>
    </xf>
    <xf numFmtId="164" fontId="3" fillId="0" borderId="0" xfId="1" applyNumberFormat="1" applyFont="1" applyBorder="1" applyProtection="1"/>
    <xf numFmtId="0" fontId="3" fillId="0" borderId="19" xfId="2" applyFont="1" applyBorder="1" applyProtection="1"/>
    <xf numFmtId="0" fontId="3" fillId="0" borderId="31" xfId="2" applyFont="1" applyBorder="1" applyProtection="1"/>
    <xf numFmtId="0" fontId="3" fillId="0" borderId="0" xfId="0" applyFont="1"/>
    <xf numFmtId="0" fontId="3" fillId="0" borderId="1" xfId="0" applyFont="1" applyBorder="1"/>
    <xf numFmtId="0" fontId="4" fillId="2" borderId="1" xfId="0" applyFont="1" applyFill="1" applyBorder="1"/>
    <xf numFmtId="164" fontId="3" fillId="0" borderId="1" xfId="0" applyNumberFormat="1" applyFont="1" applyBorder="1"/>
    <xf numFmtId="164" fontId="3" fillId="0" borderId="1" xfId="0" applyNumberFormat="1" applyFont="1" applyBorder="1" applyAlignment="1">
      <alignment horizontal="right"/>
    </xf>
    <xf numFmtId="0" fontId="3" fillId="0" borderId="2" xfId="0" applyFont="1" applyBorder="1"/>
    <xf numFmtId="164" fontId="3" fillId="0" borderId="2" xfId="0" applyNumberFormat="1" applyFont="1" applyBorder="1"/>
    <xf numFmtId="164" fontId="3" fillId="0" borderId="2" xfId="0" applyNumberFormat="1" applyFont="1" applyBorder="1" applyAlignment="1">
      <alignment horizontal="right"/>
    </xf>
    <xf numFmtId="0" fontId="3" fillId="0" borderId="3" xfId="0" applyFont="1" applyBorder="1"/>
    <xf numFmtId="164" fontId="3" fillId="0" borderId="3" xfId="0" applyNumberFormat="1" applyFont="1" applyBorder="1"/>
    <xf numFmtId="164" fontId="3" fillId="0" borderId="3" xfId="0" applyNumberFormat="1" applyFont="1" applyBorder="1" applyAlignment="1">
      <alignment horizontal="right"/>
    </xf>
    <xf numFmtId="0" fontId="3" fillId="0" borderId="4" xfId="0" applyFont="1" applyBorder="1"/>
    <xf numFmtId="164" fontId="3" fillId="0" borderId="4" xfId="0" applyNumberFormat="1" applyFont="1" applyBorder="1"/>
    <xf numFmtId="164" fontId="3" fillId="0" borderId="4" xfId="0" applyNumberFormat="1" applyFont="1" applyBorder="1" applyAlignment="1">
      <alignment horizontal="right"/>
    </xf>
    <xf numFmtId="0" fontId="4" fillId="2" borderId="29" xfId="0" applyFont="1" applyFill="1" applyBorder="1"/>
    <xf numFmtId="0" fontId="3" fillId="5" borderId="1" xfId="0" applyFont="1" applyFill="1" applyBorder="1"/>
    <xf numFmtId="0" fontId="3" fillId="8" borderId="1" xfId="0" applyFont="1" applyFill="1" applyBorder="1"/>
    <xf numFmtId="0" fontId="3" fillId="0" borderId="19" xfId="1" applyFont="1" applyBorder="1" applyProtection="1"/>
    <xf numFmtId="0" fontId="3" fillId="0" borderId="30" xfId="1" applyFont="1" applyBorder="1" applyAlignment="1" applyProtection="1">
      <alignment horizontal="center"/>
    </xf>
    <xf numFmtId="164" fontId="3" fillId="0" borderId="30" xfId="1" applyNumberFormat="1" applyFont="1" applyBorder="1" applyProtection="1"/>
    <xf numFmtId="0" fontId="3" fillId="0" borderId="31" xfId="1" applyFont="1" applyBorder="1" applyProtection="1"/>
    <xf numFmtId="0" fontId="3" fillId="0" borderId="2" xfId="1" applyFont="1" applyBorder="1" applyAlignment="1" applyProtection="1">
      <alignment horizontal="center"/>
    </xf>
    <xf numFmtId="164" fontId="3" fillId="0" borderId="2" xfId="1" applyNumberFormat="1" applyFont="1" applyBorder="1" applyProtection="1"/>
    <xf numFmtId="0" fontId="5" fillId="2" borderId="1" xfId="0" applyFont="1" applyFill="1" applyBorder="1" applyAlignment="1" applyProtection="1">
      <alignment horizontal="center"/>
    </xf>
    <xf numFmtId="0" fontId="6" fillId="10" borderId="1" xfId="0" applyFont="1" applyFill="1" applyBorder="1" applyAlignment="1" applyProtection="1">
      <alignment horizontal="center"/>
    </xf>
    <xf numFmtId="0" fontId="6" fillId="9" borderId="1" xfId="0" applyFont="1" applyFill="1" applyBorder="1" applyAlignment="1" applyProtection="1">
      <alignment horizontal="center"/>
    </xf>
    <xf numFmtId="0" fontId="6" fillId="7" borderId="1" xfId="0" applyFont="1" applyFill="1" applyBorder="1" applyAlignment="1" applyProtection="1">
      <alignment horizontal="center"/>
    </xf>
    <xf numFmtId="0" fontId="6" fillId="4" borderId="1" xfId="0" applyFont="1" applyFill="1" applyBorder="1" applyAlignment="1" applyProtection="1">
      <alignment horizontal="center"/>
    </xf>
    <xf numFmtId="0" fontId="6" fillId="12" borderId="3" xfId="0" applyFont="1" applyFill="1" applyBorder="1" applyAlignment="1" applyProtection="1">
      <alignment horizontal="center"/>
    </xf>
    <xf numFmtId="0" fontId="6" fillId="9" borderId="3" xfId="0" applyFont="1" applyFill="1" applyBorder="1" applyAlignment="1" applyProtection="1">
      <alignment horizontal="center"/>
    </xf>
    <xf numFmtId="0" fontId="6" fillId="7" borderId="3" xfId="0" applyFont="1" applyFill="1" applyBorder="1" applyAlignment="1" applyProtection="1">
      <alignment horizontal="center"/>
    </xf>
    <xf numFmtId="0" fontId="6" fillId="4" borderId="3" xfId="0" applyFont="1" applyFill="1" applyBorder="1" applyAlignment="1" applyProtection="1">
      <alignment horizontal="center"/>
    </xf>
    <xf numFmtId="0" fontId="6" fillId="11" borderId="2" xfId="0" applyFont="1" applyFill="1" applyBorder="1" applyAlignment="1" applyProtection="1">
      <alignment horizontal="center"/>
    </xf>
    <xf numFmtId="0" fontId="6" fillId="3" borderId="2" xfId="0" applyFont="1" applyFill="1" applyBorder="1" applyAlignment="1" applyProtection="1">
      <alignment horizontal="center"/>
    </xf>
    <xf numFmtId="0" fontId="6" fillId="9" borderId="2" xfId="0" applyFont="1" applyFill="1" applyBorder="1" applyAlignment="1" applyProtection="1">
      <alignment horizontal="center"/>
    </xf>
    <xf numFmtId="0" fontId="6" fillId="7" borderId="2" xfId="0" applyFont="1" applyFill="1" applyBorder="1" applyAlignment="1" applyProtection="1">
      <alignment horizontal="center"/>
    </xf>
    <xf numFmtId="0" fontId="5" fillId="9" borderId="1" xfId="0" applyFont="1" applyFill="1" applyBorder="1" applyAlignment="1" applyProtection="1">
      <alignment horizontal="right"/>
    </xf>
    <xf numFmtId="164" fontId="5" fillId="9" borderId="1" xfId="0" applyNumberFormat="1" applyFont="1" applyFill="1" applyBorder="1" applyAlignment="1" applyProtection="1">
      <alignment horizontal="right"/>
    </xf>
    <xf numFmtId="0" fontId="6" fillId="9" borderId="1" xfId="0" applyFont="1" applyFill="1" applyBorder="1" applyAlignment="1" applyProtection="1">
      <alignment horizontal="right"/>
    </xf>
    <xf numFmtId="3" fontId="5" fillId="9" borderId="1" xfId="0" applyNumberFormat="1" applyFont="1" applyFill="1" applyBorder="1" applyAlignment="1" applyProtection="1">
      <alignment horizontal="right"/>
    </xf>
    <xf numFmtId="0" fontId="0" fillId="0" borderId="0" xfId="0" applyProtection="1"/>
    <xf numFmtId="0" fontId="1" fillId="2" borderId="1" xfId="0" applyFont="1" applyFill="1" applyBorder="1" applyProtection="1"/>
    <xf numFmtId="0" fontId="1" fillId="2" borderId="4" xfId="0" applyFont="1" applyFill="1" applyBorder="1" applyProtection="1"/>
    <xf numFmtId="0" fontId="0" fillId="0" borderId="6" xfId="0" applyBorder="1" applyProtection="1"/>
    <xf numFmtId="0" fontId="0" fillId="0" borderId="12" xfId="0" applyBorder="1" applyProtection="1"/>
    <xf numFmtId="0" fontId="0" fillId="0" borderId="1" xfId="0" applyBorder="1" applyProtection="1"/>
    <xf numFmtId="164" fontId="0" fillId="0" borderId="5" xfId="0" applyNumberFormat="1" applyBorder="1" applyProtection="1"/>
    <xf numFmtId="164" fontId="0" fillId="0" borderId="6" xfId="0" applyNumberFormat="1" applyBorder="1" applyAlignment="1" applyProtection="1">
      <alignment horizontal="right"/>
    </xf>
    <xf numFmtId="0" fontId="0" fillId="0" borderId="2" xfId="0" applyBorder="1" applyProtection="1"/>
    <xf numFmtId="0" fontId="0" fillId="0" borderId="13" xfId="0" applyBorder="1" applyProtection="1"/>
    <xf numFmtId="0" fontId="0" fillId="0" borderId="10" xfId="0" applyBorder="1" applyProtection="1"/>
    <xf numFmtId="164" fontId="0" fillId="0" borderId="2" xfId="0" applyNumberFormat="1" applyBorder="1" applyProtection="1"/>
    <xf numFmtId="164" fontId="0" fillId="0" borderId="13" xfId="0" applyNumberFormat="1" applyBorder="1" applyAlignment="1" applyProtection="1">
      <alignment horizontal="right"/>
    </xf>
    <xf numFmtId="0" fontId="0" fillId="0" borderId="3" xfId="0" applyBorder="1" applyProtection="1"/>
    <xf numFmtId="0" fontId="0" fillId="0" borderId="8" xfId="0" applyBorder="1" applyProtection="1"/>
    <xf numFmtId="164" fontId="0" fillId="0" borderId="7" xfId="0" applyNumberFormat="1" applyBorder="1" applyProtection="1"/>
    <xf numFmtId="164" fontId="0" fillId="0" borderId="8" xfId="0" applyNumberFormat="1" applyBorder="1" applyAlignment="1" applyProtection="1">
      <alignment horizontal="right"/>
    </xf>
    <xf numFmtId="0" fontId="0" fillId="0" borderId="3" xfId="0" applyFill="1" applyBorder="1" applyProtection="1"/>
    <xf numFmtId="0" fontId="0" fillId="0" borderId="2" xfId="0" applyFill="1" applyBorder="1" applyProtection="1"/>
    <xf numFmtId="0" fontId="0" fillId="0" borderId="4" xfId="0" applyFill="1" applyBorder="1" applyProtection="1"/>
    <xf numFmtId="0" fontId="0" fillId="0" borderId="4" xfId="0" applyBorder="1" applyProtection="1"/>
    <xf numFmtId="0" fontId="0" fillId="0" borderId="9" xfId="0" applyBorder="1" applyProtection="1"/>
    <xf numFmtId="164" fontId="0" fillId="0" borderId="4" xfId="0" applyNumberFormat="1" applyBorder="1" applyProtection="1"/>
    <xf numFmtId="164" fontId="0" fillId="0" borderId="9" xfId="0" applyNumberFormat="1" applyBorder="1" applyAlignment="1" applyProtection="1">
      <alignment horizontal="right"/>
    </xf>
    <xf numFmtId="0" fontId="1" fillId="2" borderId="18" xfId="0" applyFont="1" applyFill="1" applyBorder="1" applyProtection="1"/>
    <xf numFmtId="0" fontId="0" fillId="5" borderId="1" xfId="0" applyFill="1" applyBorder="1" applyProtection="1"/>
    <xf numFmtId="0" fontId="0" fillId="4" borderId="1" xfId="0" applyFill="1" applyBorder="1" applyProtection="1"/>
    <xf numFmtId="0" fontId="0" fillId="0" borderId="7" xfId="0" applyBorder="1" applyProtection="1"/>
    <xf numFmtId="0" fontId="1" fillId="2" borderId="7" xfId="0" applyFont="1" applyFill="1" applyBorder="1" applyProtection="1"/>
    <xf numFmtId="0" fontId="0" fillId="5" borderId="5" xfId="0" applyFill="1" applyBorder="1" applyProtection="1"/>
    <xf numFmtId="0" fontId="0" fillId="4" borderId="5" xfId="0" applyFill="1" applyBorder="1" applyProtection="1"/>
    <xf numFmtId="0" fontId="0" fillId="0" borderId="27" xfId="0" applyBorder="1" applyProtection="1"/>
    <xf numFmtId="164" fontId="0" fillId="0" borderId="1" xfId="0" applyNumberFormat="1" applyBorder="1" applyProtection="1"/>
    <xf numFmtId="0" fontId="0" fillId="6" borderId="26" xfId="0" applyFill="1" applyBorder="1" applyProtection="1">
      <protection locked="0"/>
    </xf>
    <xf numFmtId="0" fontId="0" fillId="6" borderId="14" xfId="0" applyFill="1" applyBorder="1" applyProtection="1">
      <protection locked="0"/>
    </xf>
    <xf numFmtId="164" fontId="0" fillId="6" borderId="14" xfId="0" applyNumberFormat="1" applyFill="1" applyBorder="1" applyProtection="1">
      <protection locked="0"/>
    </xf>
    <xf numFmtId="1" fontId="0" fillId="6" borderId="14" xfId="0" applyNumberFormat="1" applyFill="1" applyBorder="1" applyProtection="1">
      <protection locked="0"/>
    </xf>
    <xf numFmtId="0" fontId="0" fillId="0" borderId="0" xfId="0" quotePrefix="1" applyProtection="1"/>
    <xf numFmtId="0" fontId="3" fillId="0" borderId="0" xfId="0" applyFont="1" applyProtection="1"/>
    <xf numFmtId="0" fontId="3" fillId="0" borderId="1" xfId="0" applyFont="1" applyBorder="1" applyProtection="1"/>
    <xf numFmtId="0" fontId="3" fillId="0" borderId="30" xfId="1" applyFont="1" applyFill="1" applyBorder="1" applyAlignment="1" applyProtection="1">
      <alignment horizontal="center"/>
    </xf>
    <xf numFmtId="0" fontId="3" fillId="0" borderId="17" xfId="1" applyFont="1" applyBorder="1" applyAlignment="1" applyProtection="1">
      <alignment horizontal="center"/>
    </xf>
    <xf numFmtId="0" fontId="3" fillId="0" borderId="2" xfId="1" applyFont="1" applyFill="1" applyBorder="1" applyAlignment="1" applyProtection="1">
      <alignment horizontal="center"/>
    </xf>
    <xf numFmtId="0" fontId="3" fillId="0" borderId="32" xfId="1" applyFont="1" applyBorder="1" applyAlignment="1" applyProtection="1">
      <alignment horizontal="center"/>
    </xf>
    <xf numFmtId="0" fontId="0" fillId="13" borderId="6" xfId="0" applyFill="1" applyBorder="1" applyProtection="1"/>
    <xf numFmtId="0" fontId="0" fillId="9" borderId="6" xfId="0" applyFill="1" applyBorder="1" applyProtection="1"/>
    <xf numFmtId="0" fontId="0" fillId="4" borderId="6" xfId="0" applyFill="1" applyBorder="1" applyProtection="1"/>
    <xf numFmtId="0" fontId="0" fillId="7" borderId="6" xfId="0" applyFill="1" applyBorder="1" applyProtection="1"/>
    <xf numFmtId="0" fontId="1" fillId="2" borderId="9" xfId="0" applyFont="1" applyFill="1" applyBorder="1" applyProtection="1"/>
    <xf numFmtId="0" fontId="0" fillId="5" borderId="33" xfId="0" applyFill="1" applyBorder="1" applyProtection="1">
      <protection locked="0"/>
    </xf>
    <xf numFmtId="0" fontId="0" fillId="13" borderId="1" xfId="0" applyFill="1" applyBorder="1" applyProtection="1"/>
    <xf numFmtId="0" fontId="0" fillId="9" borderId="1" xfId="0" applyFill="1" applyBorder="1" applyProtection="1"/>
    <xf numFmtId="0" fontId="0" fillId="7" borderId="1" xfId="0" applyFill="1" applyBorder="1" applyProtection="1"/>
    <xf numFmtId="0" fontId="1" fillId="3" borderId="1" xfId="0" applyFont="1" applyFill="1" applyBorder="1" applyAlignment="1" applyProtection="1">
      <alignment horizontal="center"/>
    </xf>
    <xf numFmtId="0" fontId="1" fillId="2" borderId="6" xfId="0" applyFont="1" applyFill="1" applyBorder="1" applyAlignment="1" applyProtection="1">
      <alignment horizontal="center"/>
    </xf>
    <xf numFmtId="0" fontId="1" fillId="2" borderId="12" xfId="0" applyFont="1" applyFill="1" applyBorder="1" applyAlignment="1" applyProtection="1">
      <alignment horizontal="center"/>
    </xf>
    <xf numFmtId="0" fontId="1" fillId="2" borderId="5" xfId="0" applyFont="1" applyFill="1" applyBorder="1" applyAlignment="1" applyProtection="1">
      <alignment horizontal="center"/>
    </xf>
    <xf numFmtId="0" fontId="1" fillId="3" borderId="6" xfId="0" applyFont="1" applyFill="1" applyBorder="1" applyAlignment="1" applyProtection="1">
      <alignment horizontal="center"/>
    </xf>
    <xf numFmtId="0" fontId="1" fillId="3" borderId="12" xfId="0" applyFont="1" applyFill="1" applyBorder="1" applyAlignment="1" applyProtection="1">
      <alignment horizontal="center"/>
    </xf>
    <xf numFmtId="0" fontId="1" fillId="3" borderId="5" xfId="0" applyFont="1" applyFill="1" applyBorder="1" applyAlignment="1" applyProtection="1">
      <alignment horizontal="center"/>
    </xf>
    <xf numFmtId="0" fontId="1" fillId="3" borderId="20" xfId="0" applyFont="1" applyFill="1" applyBorder="1" applyAlignment="1" applyProtection="1">
      <alignment horizontal="center" vertical="center" wrapText="1"/>
    </xf>
    <xf numFmtId="0" fontId="1" fillId="3" borderId="21" xfId="0" applyFont="1" applyFill="1" applyBorder="1" applyAlignment="1" applyProtection="1">
      <alignment horizontal="center" vertical="center" wrapText="1"/>
    </xf>
    <xf numFmtId="0" fontId="1" fillId="3" borderId="22" xfId="0" applyFont="1" applyFill="1" applyBorder="1" applyAlignment="1" applyProtection="1">
      <alignment horizontal="center" vertical="center" wrapText="1"/>
    </xf>
    <xf numFmtId="0" fontId="1" fillId="3" borderId="23" xfId="0" applyFont="1" applyFill="1" applyBorder="1" applyAlignment="1" applyProtection="1">
      <alignment horizontal="center" vertical="center" wrapText="1"/>
    </xf>
    <xf numFmtId="0" fontId="1" fillId="3" borderId="24" xfId="0" applyFont="1" applyFill="1" applyBorder="1" applyAlignment="1" applyProtection="1">
      <alignment horizontal="center" vertical="center" wrapText="1"/>
    </xf>
    <xf numFmtId="0" fontId="1" fillId="3" borderId="25" xfId="0" applyFont="1" applyFill="1" applyBorder="1" applyAlignment="1" applyProtection="1">
      <alignment horizontal="center" vertical="center" wrapText="1"/>
    </xf>
    <xf numFmtId="0" fontId="4" fillId="9" borderId="6" xfId="0" applyFont="1" applyFill="1" applyBorder="1" applyAlignment="1">
      <alignment horizontal="center"/>
    </xf>
    <xf numFmtId="0" fontId="4" fillId="9" borderId="12" xfId="0" applyFont="1" applyFill="1" applyBorder="1" applyAlignment="1">
      <alignment horizontal="center"/>
    </xf>
    <xf numFmtId="0" fontId="4" fillId="9" borderId="5" xfId="0" applyFont="1" applyFill="1" applyBorder="1" applyAlignment="1">
      <alignment horizontal="center"/>
    </xf>
    <xf numFmtId="0" fontId="4" fillId="9" borderId="28" xfId="0" applyFont="1" applyFill="1" applyBorder="1" applyAlignment="1">
      <alignment horizontal="center" vertical="center"/>
    </xf>
    <xf numFmtId="0" fontId="4" fillId="9" borderId="10" xfId="0" applyFont="1" applyFill="1" applyBorder="1" applyAlignment="1">
      <alignment horizontal="center" vertical="center"/>
    </xf>
    <xf numFmtId="0" fontId="4" fillId="4" borderId="28" xfId="0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/>
    </xf>
    <xf numFmtId="0" fontId="4" fillId="7" borderId="28" xfId="0" applyFont="1" applyFill="1" applyBorder="1" applyAlignment="1">
      <alignment horizontal="center" vertical="center"/>
    </xf>
    <xf numFmtId="0" fontId="4" fillId="7" borderId="10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 wrapText="1"/>
    </xf>
    <xf numFmtId="0" fontId="4" fillId="3" borderId="28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4" fillId="9" borderId="6" xfId="0" applyFont="1" applyFill="1" applyBorder="1" applyAlignment="1" applyProtection="1">
      <alignment horizontal="center"/>
    </xf>
    <xf numFmtId="0" fontId="4" fillId="9" borderId="12" xfId="0" applyFont="1" applyFill="1" applyBorder="1" applyAlignment="1" applyProtection="1">
      <alignment horizontal="center"/>
    </xf>
    <xf numFmtId="0" fontId="4" fillId="9" borderId="5" xfId="0" applyFont="1" applyFill="1" applyBorder="1" applyAlignment="1" applyProtection="1">
      <alignment horizontal="center"/>
    </xf>
    <xf numFmtId="0" fontId="3" fillId="0" borderId="6" xfId="0" applyFont="1" applyBorder="1" applyAlignment="1" applyProtection="1">
      <alignment horizontal="left"/>
    </xf>
    <xf numFmtId="0" fontId="3" fillId="0" borderId="12" xfId="0" applyFont="1" applyBorder="1" applyAlignment="1" applyProtection="1">
      <alignment horizontal="left"/>
    </xf>
    <xf numFmtId="0" fontId="3" fillId="0" borderId="5" xfId="0" applyFont="1" applyBorder="1" applyAlignment="1" applyProtection="1">
      <alignment horizontal="left"/>
    </xf>
    <xf numFmtId="0" fontId="4" fillId="9" borderId="1" xfId="0" applyFont="1" applyFill="1" applyBorder="1" applyAlignment="1">
      <alignment horizontal="center"/>
    </xf>
    <xf numFmtId="0" fontId="5" fillId="9" borderId="1" xfId="0" applyFont="1" applyFill="1" applyBorder="1" applyAlignment="1" applyProtection="1">
      <alignment horizontal="center"/>
    </xf>
  </cellXfs>
  <cellStyles count="3">
    <cellStyle name="Standard" xfId="0" builtinId="0"/>
    <cellStyle name="Standard 2" xfId="1"/>
    <cellStyle name="Standard 2 2" xfId="2"/>
  </cellStyles>
  <dxfs count="15">
    <dxf>
      <fill>
        <patternFill>
          <bgColor rgb="FFFFFF96"/>
        </patternFill>
      </fill>
    </dxf>
    <dxf>
      <fill>
        <patternFill>
          <bgColor rgb="FFFFFF96"/>
        </patternFill>
      </fill>
    </dxf>
    <dxf>
      <fill>
        <patternFill>
          <bgColor rgb="FFFFFF96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7" tint="0.79998168889431442"/>
        </patternFill>
      </fill>
    </dxf>
  </dxfs>
  <tableStyles count="0" defaultTableStyle="TableStyleMedium2" defaultPivotStyle="PivotStyleLight16"/>
  <colors>
    <mruColors>
      <color rgb="FFFFFF96"/>
      <color rgb="FF78FF7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42</xdr:row>
      <xdr:rowOff>190500</xdr:rowOff>
    </xdr:from>
    <xdr:to>
      <xdr:col>20</xdr:col>
      <xdr:colOff>609599</xdr:colOff>
      <xdr:row>44</xdr:row>
      <xdr:rowOff>66675</xdr:rowOff>
    </xdr:to>
    <xdr:sp macro="" textlink="">
      <xdr:nvSpPr>
        <xdr:cNvPr id="2" name="Textfeld 1"/>
        <xdr:cNvSpPr txBox="1"/>
      </xdr:nvSpPr>
      <xdr:spPr>
        <a:xfrm>
          <a:off x="10306050" y="8324850"/>
          <a:ext cx="6095999" cy="276225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100"/>
            <a:t>bitte gelben</a:t>
          </a:r>
          <a:r>
            <a:rPr lang="de-DE" sz="1100" baseline="0"/>
            <a:t> Bereich (Gruppe A) sortieren</a:t>
          </a:r>
          <a:endParaRPr lang="de-DE" sz="1100"/>
        </a:p>
      </xdr:txBody>
    </xdr:sp>
    <xdr:clientData/>
  </xdr:twoCellAnchor>
  <xdr:twoCellAnchor editAs="oneCell">
    <xdr:from>
      <xdr:col>11</xdr:col>
      <xdr:colOff>9525</xdr:colOff>
      <xdr:row>44</xdr:row>
      <xdr:rowOff>104776</xdr:rowOff>
    </xdr:from>
    <xdr:to>
      <xdr:col>21</xdr:col>
      <xdr:colOff>9525</xdr:colOff>
      <xdr:row>52</xdr:row>
      <xdr:rowOff>182657</xdr:rowOff>
    </xdr:to>
    <xdr:pic>
      <xdr:nvPicPr>
        <xdr:cNvPr id="3" name="Grafik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315575" y="8639176"/>
          <a:ext cx="6096000" cy="1649506"/>
        </a:xfrm>
        <a:prstGeom prst="rect">
          <a:avLst/>
        </a:prstGeom>
      </xdr:spPr>
    </xdr:pic>
    <xdr:clientData/>
  </xdr:twoCellAnchor>
  <xdr:twoCellAnchor>
    <xdr:from>
      <xdr:col>11</xdr:col>
      <xdr:colOff>0</xdr:colOff>
      <xdr:row>64</xdr:row>
      <xdr:rowOff>0</xdr:rowOff>
    </xdr:from>
    <xdr:to>
      <xdr:col>20</xdr:col>
      <xdr:colOff>609599</xdr:colOff>
      <xdr:row>65</xdr:row>
      <xdr:rowOff>76200</xdr:rowOff>
    </xdr:to>
    <xdr:sp macro="" textlink="">
      <xdr:nvSpPr>
        <xdr:cNvPr id="4" name="Textfeld 3"/>
        <xdr:cNvSpPr txBox="1"/>
      </xdr:nvSpPr>
      <xdr:spPr>
        <a:xfrm>
          <a:off x="10306050" y="12506325"/>
          <a:ext cx="6095999" cy="276225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100"/>
            <a:t>bitte gelben</a:t>
          </a:r>
          <a:r>
            <a:rPr lang="de-DE" sz="1100" baseline="0"/>
            <a:t> Bereich (Gruppe B) sortieren</a:t>
          </a:r>
          <a:endParaRPr lang="de-DE" sz="1100"/>
        </a:p>
      </xdr:txBody>
    </xdr:sp>
    <xdr:clientData/>
  </xdr:twoCellAnchor>
  <xdr:twoCellAnchor>
    <xdr:from>
      <xdr:col>11</xdr:col>
      <xdr:colOff>0</xdr:colOff>
      <xdr:row>85</xdr:row>
      <xdr:rowOff>0</xdr:rowOff>
    </xdr:from>
    <xdr:to>
      <xdr:col>20</xdr:col>
      <xdr:colOff>609599</xdr:colOff>
      <xdr:row>86</xdr:row>
      <xdr:rowOff>76200</xdr:rowOff>
    </xdr:to>
    <xdr:sp macro="" textlink="">
      <xdr:nvSpPr>
        <xdr:cNvPr id="5" name="Textfeld 4"/>
        <xdr:cNvSpPr txBox="1"/>
      </xdr:nvSpPr>
      <xdr:spPr>
        <a:xfrm>
          <a:off x="10306050" y="16678275"/>
          <a:ext cx="6095999" cy="276225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100"/>
            <a:t>bitte gelben</a:t>
          </a:r>
          <a:r>
            <a:rPr lang="de-DE" sz="1100" baseline="0"/>
            <a:t> Bereich (Gruppe C) sortieren</a:t>
          </a:r>
          <a:endParaRPr lang="de-DE" sz="1100"/>
        </a:p>
      </xdr:txBody>
    </xdr:sp>
    <xdr:clientData/>
  </xdr:twoCellAnchor>
  <xdr:twoCellAnchor>
    <xdr:from>
      <xdr:col>11</xdr:col>
      <xdr:colOff>0</xdr:colOff>
      <xdr:row>106</xdr:row>
      <xdr:rowOff>0</xdr:rowOff>
    </xdr:from>
    <xdr:to>
      <xdr:col>20</xdr:col>
      <xdr:colOff>609599</xdr:colOff>
      <xdr:row>107</xdr:row>
      <xdr:rowOff>76200</xdr:rowOff>
    </xdr:to>
    <xdr:sp macro="" textlink="">
      <xdr:nvSpPr>
        <xdr:cNvPr id="6" name="Textfeld 5"/>
        <xdr:cNvSpPr txBox="1"/>
      </xdr:nvSpPr>
      <xdr:spPr>
        <a:xfrm>
          <a:off x="10306050" y="20850225"/>
          <a:ext cx="6095999" cy="276225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100"/>
            <a:t>bitte gelben</a:t>
          </a:r>
          <a:r>
            <a:rPr lang="de-DE" sz="1100" baseline="0"/>
            <a:t> Bereich (Gruppe D) sortieren</a:t>
          </a:r>
          <a:endParaRPr lang="de-DE" sz="1100"/>
        </a:p>
      </xdr:txBody>
    </xdr:sp>
    <xdr:clientData/>
  </xdr:twoCellAnchor>
  <xdr:twoCellAnchor editAs="oneCell">
    <xdr:from>
      <xdr:col>11</xdr:col>
      <xdr:colOff>0</xdr:colOff>
      <xdr:row>65</xdr:row>
      <xdr:rowOff>123825</xdr:rowOff>
    </xdr:from>
    <xdr:to>
      <xdr:col>21</xdr:col>
      <xdr:colOff>0</xdr:colOff>
      <xdr:row>74</xdr:row>
      <xdr:rowOff>1681</xdr:rowOff>
    </xdr:to>
    <xdr:pic>
      <xdr:nvPicPr>
        <xdr:cNvPr id="7" name="Grafik 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306050" y="12830175"/>
          <a:ext cx="6096000" cy="1649506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86</xdr:row>
      <xdr:rowOff>123825</xdr:rowOff>
    </xdr:from>
    <xdr:to>
      <xdr:col>21</xdr:col>
      <xdr:colOff>0</xdr:colOff>
      <xdr:row>95</xdr:row>
      <xdr:rowOff>1681</xdr:rowOff>
    </xdr:to>
    <xdr:pic>
      <xdr:nvPicPr>
        <xdr:cNvPr id="8" name="Grafik 7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306050" y="17002125"/>
          <a:ext cx="6096000" cy="1649506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107</xdr:row>
      <xdr:rowOff>123825</xdr:rowOff>
    </xdr:from>
    <xdr:to>
      <xdr:col>21</xdr:col>
      <xdr:colOff>0</xdr:colOff>
      <xdr:row>116</xdr:row>
      <xdr:rowOff>1681</xdr:rowOff>
    </xdr:to>
    <xdr:pic>
      <xdr:nvPicPr>
        <xdr:cNvPr id="9" name="Grafik 8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306050" y="21174075"/>
          <a:ext cx="6096000" cy="1649506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121</xdr:row>
      <xdr:rowOff>161925</xdr:rowOff>
    </xdr:from>
    <xdr:to>
      <xdr:col>21</xdr:col>
      <xdr:colOff>19050</xdr:colOff>
      <xdr:row>131</xdr:row>
      <xdr:rowOff>654</xdr:rowOff>
    </xdr:to>
    <xdr:pic>
      <xdr:nvPicPr>
        <xdr:cNvPr id="10" name="Grafik 9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306050" y="23983950"/>
          <a:ext cx="6115050" cy="1838979"/>
        </a:xfrm>
        <a:prstGeom prst="rect">
          <a:avLst/>
        </a:prstGeom>
      </xdr:spPr>
    </xdr:pic>
    <xdr:clientData/>
  </xdr:twoCellAnchor>
  <xdr:twoCellAnchor>
    <xdr:from>
      <xdr:col>11</xdr:col>
      <xdr:colOff>0</xdr:colOff>
      <xdr:row>120</xdr:row>
      <xdr:rowOff>38100</xdr:rowOff>
    </xdr:from>
    <xdr:to>
      <xdr:col>20</xdr:col>
      <xdr:colOff>609599</xdr:colOff>
      <xdr:row>121</xdr:row>
      <xdr:rowOff>114300</xdr:rowOff>
    </xdr:to>
    <xdr:sp macro="" textlink="">
      <xdr:nvSpPr>
        <xdr:cNvPr id="12" name="Textfeld 11"/>
        <xdr:cNvSpPr txBox="1"/>
      </xdr:nvSpPr>
      <xdr:spPr>
        <a:xfrm>
          <a:off x="10306050" y="23660100"/>
          <a:ext cx="6095999" cy="276225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100"/>
            <a:t>bitte gelben</a:t>
          </a:r>
          <a:r>
            <a:rPr lang="de-DE" sz="1100" baseline="0"/>
            <a:t> Bereich (Ranking Gruppenphase) sortieren</a:t>
          </a:r>
          <a:endParaRPr lang="de-DE" sz="1100"/>
        </a:p>
      </xdr:txBody>
    </xdr:sp>
    <xdr:clientData/>
  </xdr:twoCellAnchor>
  <xdr:twoCellAnchor editAs="oneCell">
    <xdr:from>
      <xdr:col>11</xdr:col>
      <xdr:colOff>19051</xdr:colOff>
      <xdr:row>146</xdr:row>
      <xdr:rowOff>123825</xdr:rowOff>
    </xdr:from>
    <xdr:to>
      <xdr:col>21</xdr:col>
      <xdr:colOff>1</xdr:colOff>
      <xdr:row>156</xdr:row>
      <xdr:rowOff>7715</xdr:rowOff>
    </xdr:to>
    <xdr:pic>
      <xdr:nvPicPr>
        <xdr:cNvPr id="13" name="Grafik 12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325101" y="28889325"/>
          <a:ext cx="6076950" cy="1874615"/>
        </a:xfrm>
        <a:prstGeom prst="rect">
          <a:avLst/>
        </a:prstGeom>
      </xdr:spPr>
    </xdr:pic>
    <xdr:clientData/>
  </xdr:twoCellAnchor>
  <xdr:twoCellAnchor>
    <xdr:from>
      <xdr:col>11</xdr:col>
      <xdr:colOff>0</xdr:colOff>
      <xdr:row>145</xdr:row>
      <xdr:rowOff>0</xdr:rowOff>
    </xdr:from>
    <xdr:to>
      <xdr:col>20</xdr:col>
      <xdr:colOff>609599</xdr:colOff>
      <xdr:row>146</xdr:row>
      <xdr:rowOff>85725</xdr:rowOff>
    </xdr:to>
    <xdr:sp macro="" textlink="">
      <xdr:nvSpPr>
        <xdr:cNvPr id="14" name="Textfeld 13"/>
        <xdr:cNvSpPr txBox="1"/>
      </xdr:nvSpPr>
      <xdr:spPr>
        <a:xfrm>
          <a:off x="10306050" y="28575000"/>
          <a:ext cx="6095999" cy="276225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100"/>
            <a:t>bitte gelben</a:t>
          </a:r>
          <a:r>
            <a:rPr lang="de-DE" sz="1100" baseline="0"/>
            <a:t> Bereich (Ranking nach dem Viertelfinale) sortieren</a:t>
          </a:r>
          <a:endParaRPr lang="de-DE" sz="1100"/>
        </a:p>
      </xdr:txBody>
    </xdr:sp>
    <xdr:clientData/>
  </xdr:twoCellAnchor>
  <xdr:twoCellAnchor>
    <xdr:from>
      <xdr:col>11</xdr:col>
      <xdr:colOff>0</xdr:colOff>
      <xdr:row>169</xdr:row>
      <xdr:rowOff>0</xdr:rowOff>
    </xdr:from>
    <xdr:to>
      <xdr:col>20</xdr:col>
      <xdr:colOff>609599</xdr:colOff>
      <xdr:row>170</xdr:row>
      <xdr:rowOff>85725</xdr:rowOff>
    </xdr:to>
    <xdr:sp macro="" textlink="">
      <xdr:nvSpPr>
        <xdr:cNvPr id="15" name="Textfeld 14"/>
        <xdr:cNvSpPr txBox="1"/>
      </xdr:nvSpPr>
      <xdr:spPr>
        <a:xfrm>
          <a:off x="10306050" y="33318450"/>
          <a:ext cx="6095999" cy="276225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100"/>
            <a:t>bitte gelben</a:t>
          </a:r>
          <a:r>
            <a:rPr lang="de-DE" sz="1100" baseline="0"/>
            <a:t> Bereich (Ranking nach dem Halbfinale) sortieren</a:t>
          </a:r>
          <a:endParaRPr lang="de-DE" sz="1100"/>
        </a:p>
      </xdr:txBody>
    </xdr:sp>
    <xdr:clientData/>
  </xdr:twoCellAnchor>
  <xdr:twoCellAnchor editAs="oneCell">
    <xdr:from>
      <xdr:col>11</xdr:col>
      <xdr:colOff>0</xdr:colOff>
      <xdr:row>170</xdr:row>
      <xdr:rowOff>152400</xdr:rowOff>
    </xdr:from>
    <xdr:to>
      <xdr:col>21</xdr:col>
      <xdr:colOff>0</xdr:colOff>
      <xdr:row>179</xdr:row>
      <xdr:rowOff>1681</xdr:rowOff>
    </xdr:to>
    <xdr:pic>
      <xdr:nvPicPr>
        <xdr:cNvPr id="16" name="Grafik 1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306050" y="33661350"/>
          <a:ext cx="6096000" cy="1649506"/>
        </a:xfrm>
        <a:prstGeom prst="rect">
          <a:avLst/>
        </a:prstGeom>
      </xdr:spPr>
    </xdr:pic>
    <xdr:clientData/>
  </xdr:twoCellAnchor>
  <xdr:twoCellAnchor editAs="oneCell">
    <xdr:from>
      <xdr:col>10</xdr:col>
      <xdr:colOff>581025</xdr:colOff>
      <xdr:row>186</xdr:row>
      <xdr:rowOff>152400</xdr:rowOff>
    </xdr:from>
    <xdr:to>
      <xdr:col>20</xdr:col>
      <xdr:colOff>581025</xdr:colOff>
      <xdr:row>195</xdr:row>
      <xdr:rowOff>30256</xdr:rowOff>
    </xdr:to>
    <xdr:pic>
      <xdr:nvPicPr>
        <xdr:cNvPr id="17" name="Grafik 1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277475" y="36833175"/>
          <a:ext cx="6096000" cy="1649506"/>
        </a:xfrm>
        <a:prstGeom prst="rect">
          <a:avLst/>
        </a:prstGeom>
      </xdr:spPr>
    </xdr:pic>
    <xdr:clientData/>
  </xdr:twoCellAnchor>
  <xdr:twoCellAnchor>
    <xdr:from>
      <xdr:col>11</xdr:col>
      <xdr:colOff>0</xdr:colOff>
      <xdr:row>185</xdr:row>
      <xdr:rowOff>38100</xdr:rowOff>
    </xdr:from>
    <xdr:to>
      <xdr:col>20</xdr:col>
      <xdr:colOff>609599</xdr:colOff>
      <xdr:row>186</xdr:row>
      <xdr:rowOff>114300</xdr:rowOff>
    </xdr:to>
    <xdr:sp macro="" textlink="">
      <xdr:nvSpPr>
        <xdr:cNvPr id="18" name="Textfeld 17"/>
        <xdr:cNvSpPr txBox="1"/>
      </xdr:nvSpPr>
      <xdr:spPr>
        <a:xfrm>
          <a:off x="10306050" y="36518850"/>
          <a:ext cx="6095999" cy="276225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100"/>
            <a:t>bitte gelben</a:t>
          </a:r>
          <a:r>
            <a:rPr lang="de-DE" sz="1100" baseline="0"/>
            <a:t> Bereich (Ranking nach dem Finale) sortieren</a:t>
          </a:r>
          <a:endParaRPr lang="de-DE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27215</xdr:colOff>
      <xdr:row>11</xdr:row>
      <xdr:rowOff>2042</xdr:rowOff>
    </xdr:from>
    <xdr:to>
      <xdr:col>7</xdr:col>
      <xdr:colOff>533400</xdr:colOff>
      <xdr:row>15</xdr:row>
      <xdr:rowOff>339</xdr:rowOff>
    </xdr:to>
    <xdr:grpSp>
      <xdr:nvGrpSpPr>
        <xdr:cNvPr id="2" name="Gruppieren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pSpPr/>
      </xdr:nvGrpSpPr>
      <xdr:grpSpPr>
        <a:xfrm>
          <a:off x="2789465" y="1792742"/>
          <a:ext cx="506185" cy="665047"/>
          <a:chOff x="2789465" y="1154567"/>
          <a:chExt cx="696685" cy="779347"/>
        </a:xfrm>
      </xdr:grpSpPr>
      <xdr:cxnSp macro="">
        <xdr:nvCxnSpPr>
          <xdr:cNvPr id="3" name="Gerader Verbinder 2">
            <a:extLst>
              <a:ext uri="{FF2B5EF4-FFF2-40B4-BE49-F238E27FC236}">
                <a16:creationId xmlns:a16="http://schemas.microsoft.com/office/drawing/2014/main" id="{00000000-0008-0000-0600-000003000000}"/>
              </a:ext>
            </a:extLst>
          </xdr:cNvPr>
          <xdr:cNvCxnSpPr/>
        </xdr:nvCxnSpPr>
        <xdr:spPr>
          <a:xfrm>
            <a:off x="2789465" y="1154567"/>
            <a:ext cx="153760" cy="339"/>
          </a:xfrm>
          <a:prstGeom prst="line">
            <a:avLst/>
          </a:prstGeom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  <xdr:cxnSp macro="">
        <xdr:nvCxnSpPr>
          <xdr:cNvPr id="4" name="Gerader Verbinder 3">
            <a:extLst>
              <a:ext uri="{FF2B5EF4-FFF2-40B4-BE49-F238E27FC236}">
                <a16:creationId xmlns:a16="http://schemas.microsoft.com/office/drawing/2014/main" id="{00000000-0008-0000-0600-000004000000}"/>
              </a:ext>
            </a:extLst>
          </xdr:cNvPr>
          <xdr:cNvCxnSpPr/>
        </xdr:nvCxnSpPr>
        <xdr:spPr>
          <a:xfrm>
            <a:off x="2940845" y="1154906"/>
            <a:ext cx="2380" cy="778669"/>
          </a:xfrm>
          <a:prstGeom prst="line">
            <a:avLst/>
          </a:prstGeom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  <xdr:cxnSp macro="">
        <xdr:nvCxnSpPr>
          <xdr:cNvPr id="5" name="Gerader Verbinder 4">
            <a:extLst>
              <a:ext uri="{FF2B5EF4-FFF2-40B4-BE49-F238E27FC236}">
                <a16:creationId xmlns:a16="http://schemas.microsoft.com/office/drawing/2014/main" id="{00000000-0008-0000-0600-000005000000}"/>
              </a:ext>
            </a:extLst>
          </xdr:cNvPr>
          <xdr:cNvCxnSpPr/>
        </xdr:nvCxnSpPr>
        <xdr:spPr>
          <a:xfrm>
            <a:off x="2790825" y="1933575"/>
            <a:ext cx="153760" cy="339"/>
          </a:xfrm>
          <a:prstGeom prst="line">
            <a:avLst/>
          </a:prstGeom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  <xdr:cxnSp macro="">
        <xdr:nvCxnSpPr>
          <xdr:cNvPr id="6" name="Gerader Verbinder 5">
            <a:extLst>
              <a:ext uri="{FF2B5EF4-FFF2-40B4-BE49-F238E27FC236}">
                <a16:creationId xmlns:a16="http://schemas.microsoft.com/office/drawing/2014/main" id="{00000000-0008-0000-0600-000006000000}"/>
              </a:ext>
            </a:extLst>
          </xdr:cNvPr>
          <xdr:cNvCxnSpPr/>
        </xdr:nvCxnSpPr>
        <xdr:spPr>
          <a:xfrm>
            <a:off x="2943225" y="1543050"/>
            <a:ext cx="542925" cy="0"/>
          </a:xfrm>
          <a:prstGeom prst="line">
            <a:avLst/>
          </a:prstGeom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7</xdr:col>
      <xdr:colOff>38101</xdr:colOff>
      <xdr:row>19</xdr:row>
      <xdr:rowOff>2931</xdr:rowOff>
    </xdr:from>
    <xdr:to>
      <xdr:col>7</xdr:col>
      <xdr:colOff>533400</xdr:colOff>
      <xdr:row>23</xdr:row>
      <xdr:rowOff>1228</xdr:rowOff>
    </xdr:to>
    <xdr:grpSp>
      <xdr:nvGrpSpPr>
        <xdr:cNvPr id="7" name="Gruppieren 6"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GrpSpPr/>
      </xdr:nvGrpSpPr>
      <xdr:grpSpPr>
        <a:xfrm>
          <a:off x="2800351" y="3127131"/>
          <a:ext cx="495299" cy="665047"/>
          <a:chOff x="2789465" y="1154567"/>
          <a:chExt cx="696685" cy="779347"/>
        </a:xfrm>
      </xdr:grpSpPr>
      <xdr:cxnSp macro="">
        <xdr:nvCxnSpPr>
          <xdr:cNvPr id="8" name="Gerader Verbinder 7">
            <a:extLst>
              <a:ext uri="{FF2B5EF4-FFF2-40B4-BE49-F238E27FC236}">
                <a16:creationId xmlns:a16="http://schemas.microsoft.com/office/drawing/2014/main" id="{00000000-0008-0000-0600-000008000000}"/>
              </a:ext>
            </a:extLst>
          </xdr:cNvPr>
          <xdr:cNvCxnSpPr/>
        </xdr:nvCxnSpPr>
        <xdr:spPr>
          <a:xfrm>
            <a:off x="2789465" y="1154567"/>
            <a:ext cx="153760" cy="339"/>
          </a:xfrm>
          <a:prstGeom prst="line">
            <a:avLst/>
          </a:prstGeom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  <xdr:cxnSp macro="">
        <xdr:nvCxnSpPr>
          <xdr:cNvPr id="9" name="Gerader Verbinder 8">
            <a:extLst>
              <a:ext uri="{FF2B5EF4-FFF2-40B4-BE49-F238E27FC236}">
                <a16:creationId xmlns:a16="http://schemas.microsoft.com/office/drawing/2014/main" id="{00000000-0008-0000-0600-000009000000}"/>
              </a:ext>
            </a:extLst>
          </xdr:cNvPr>
          <xdr:cNvCxnSpPr/>
        </xdr:nvCxnSpPr>
        <xdr:spPr>
          <a:xfrm>
            <a:off x="2940845" y="1154906"/>
            <a:ext cx="2380" cy="778669"/>
          </a:xfrm>
          <a:prstGeom prst="line">
            <a:avLst/>
          </a:prstGeom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  <xdr:cxnSp macro="">
        <xdr:nvCxnSpPr>
          <xdr:cNvPr id="10" name="Gerader Verbinder 9">
            <a:extLst>
              <a:ext uri="{FF2B5EF4-FFF2-40B4-BE49-F238E27FC236}">
                <a16:creationId xmlns:a16="http://schemas.microsoft.com/office/drawing/2014/main" id="{00000000-0008-0000-0600-00000A000000}"/>
              </a:ext>
            </a:extLst>
          </xdr:cNvPr>
          <xdr:cNvCxnSpPr/>
        </xdr:nvCxnSpPr>
        <xdr:spPr>
          <a:xfrm>
            <a:off x="2790825" y="1933575"/>
            <a:ext cx="153760" cy="339"/>
          </a:xfrm>
          <a:prstGeom prst="line">
            <a:avLst/>
          </a:prstGeom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  <xdr:cxnSp macro="">
        <xdr:nvCxnSpPr>
          <xdr:cNvPr id="11" name="Gerader Verbinder 10">
            <a:extLst>
              <a:ext uri="{FF2B5EF4-FFF2-40B4-BE49-F238E27FC236}">
                <a16:creationId xmlns:a16="http://schemas.microsoft.com/office/drawing/2014/main" id="{00000000-0008-0000-0600-00000B000000}"/>
              </a:ext>
            </a:extLst>
          </xdr:cNvPr>
          <xdr:cNvCxnSpPr/>
        </xdr:nvCxnSpPr>
        <xdr:spPr>
          <a:xfrm>
            <a:off x="2943225" y="1543050"/>
            <a:ext cx="542925" cy="0"/>
          </a:xfrm>
          <a:prstGeom prst="line">
            <a:avLst/>
          </a:prstGeom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15</xdr:col>
      <xdr:colOff>34291</xdr:colOff>
      <xdr:row>13</xdr:row>
      <xdr:rowOff>0</xdr:rowOff>
    </xdr:from>
    <xdr:to>
      <xdr:col>15</xdr:col>
      <xdr:colOff>521181</xdr:colOff>
      <xdr:row>21</xdr:row>
      <xdr:rowOff>3810</xdr:rowOff>
    </xdr:to>
    <xdr:grpSp>
      <xdr:nvGrpSpPr>
        <xdr:cNvPr id="12" name="Gruppieren 11">
          <a:extLst>
            <a:ext uri="{FF2B5EF4-FFF2-40B4-BE49-F238E27FC236}">
              <a16:creationId xmlns:a16="http://schemas.microsoft.com/office/drawing/2014/main" id="{00000000-0008-0000-0600-00000C000000}"/>
            </a:ext>
          </a:extLst>
        </xdr:cNvPr>
        <xdr:cNvGrpSpPr/>
      </xdr:nvGrpSpPr>
      <xdr:grpSpPr>
        <a:xfrm>
          <a:off x="6130291" y="2124075"/>
          <a:ext cx="486890" cy="1337310"/>
          <a:chOff x="2789465" y="1154567"/>
          <a:chExt cx="696685" cy="779347"/>
        </a:xfrm>
      </xdr:grpSpPr>
      <xdr:cxnSp macro="">
        <xdr:nvCxnSpPr>
          <xdr:cNvPr id="13" name="Gerader Verbinder 12">
            <a:extLst>
              <a:ext uri="{FF2B5EF4-FFF2-40B4-BE49-F238E27FC236}">
                <a16:creationId xmlns:a16="http://schemas.microsoft.com/office/drawing/2014/main" id="{00000000-0008-0000-0600-00000D000000}"/>
              </a:ext>
            </a:extLst>
          </xdr:cNvPr>
          <xdr:cNvCxnSpPr/>
        </xdr:nvCxnSpPr>
        <xdr:spPr>
          <a:xfrm>
            <a:off x="2789465" y="1154567"/>
            <a:ext cx="153760" cy="339"/>
          </a:xfrm>
          <a:prstGeom prst="line">
            <a:avLst/>
          </a:prstGeom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  <xdr:cxnSp macro="">
        <xdr:nvCxnSpPr>
          <xdr:cNvPr id="14" name="Gerader Verbinder 13">
            <a:extLst>
              <a:ext uri="{FF2B5EF4-FFF2-40B4-BE49-F238E27FC236}">
                <a16:creationId xmlns:a16="http://schemas.microsoft.com/office/drawing/2014/main" id="{00000000-0008-0000-0600-00000E000000}"/>
              </a:ext>
            </a:extLst>
          </xdr:cNvPr>
          <xdr:cNvCxnSpPr/>
        </xdr:nvCxnSpPr>
        <xdr:spPr>
          <a:xfrm>
            <a:off x="2940845" y="1154906"/>
            <a:ext cx="2380" cy="778669"/>
          </a:xfrm>
          <a:prstGeom prst="line">
            <a:avLst/>
          </a:prstGeom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  <xdr:cxnSp macro="">
        <xdr:nvCxnSpPr>
          <xdr:cNvPr id="15" name="Gerader Verbinder 14">
            <a:extLst>
              <a:ext uri="{FF2B5EF4-FFF2-40B4-BE49-F238E27FC236}">
                <a16:creationId xmlns:a16="http://schemas.microsoft.com/office/drawing/2014/main" id="{00000000-0008-0000-0600-00000F000000}"/>
              </a:ext>
            </a:extLst>
          </xdr:cNvPr>
          <xdr:cNvCxnSpPr/>
        </xdr:nvCxnSpPr>
        <xdr:spPr>
          <a:xfrm>
            <a:off x="2790825" y="1933575"/>
            <a:ext cx="153760" cy="339"/>
          </a:xfrm>
          <a:prstGeom prst="line">
            <a:avLst/>
          </a:prstGeom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  <xdr:cxnSp macro="">
        <xdr:nvCxnSpPr>
          <xdr:cNvPr id="16" name="Gerader Verbinder 15">
            <a:extLst>
              <a:ext uri="{FF2B5EF4-FFF2-40B4-BE49-F238E27FC236}">
                <a16:creationId xmlns:a16="http://schemas.microsoft.com/office/drawing/2014/main" id="{00000000-0008-0000-0600-000010000000}"/>
              </a:ext>
            </a:extLst>
          </xdr:cNvPr>
          <xdr:cNvCxnSpPr/>
        </xdr:nvCxnSpPr>
        <xdr:spPr>
          <a:xfrm>
            <a:off x="2943225" y="1543050"/>
            <a:ext cx="542925" cy="0"/>
          </a:xfrm>
          <a:prstGeom prst="line">
            <a:avLst/>
          </a:prstGeom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</xdr:grp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</sheetPr>
  <dimension ref="A1:M215"/>
  <sheetViews>
    <sheetView tabSelected="1" workbookViewId="0">
      <selection activeCell="B3" sqref="B3"/>
    </sheetView>
  </sheetViews>
  <sheetFormatPr baseColWidth="10" defaultColWidth="9.140625" defaultRowHeight="15" x14ac:dyDescent="0.25"/>
  <cols>
    <col min="1" max="1" width="18.140625" style="53" bestFit="1" customWidth="1"/>
    <col min="2" max="2" width="24.28515625" style="53" customWidth="1"/>
    <col min="3" max="3" width="21" style="53" bestFit="1" customWidth="1"/>
    <col min="4" max="4" width="18.140625" style="53" bestFit="1" customWidth="1"/>
    <col min="5" max="5" width="21" style="53" bestFit="1" customWidth="1"/>
    <col min="6" max="9" width="8.42578125" style="53" bestFit="1" customWidth="1"/>
    <col min="10" max="10" width="12.5703125" style="53" bestFit="1" customWidth="1"/>
    <col min="11" max="16384" width="9.140625" style="53"/>
  </cols>
  <sheetData>
    <row r="1" spans="1:13" x14ac:dyDescent="0.25">
      <c r="A1" s="107" t="s">
        <v>107</v>
      </c>
      <c r="B1" s="108"/>
      <c r="C1" s="108"/>
      <c r="D1" s="108"/>
      <c r="E1" s="108"/>
      <c r="F1" s="108"/>
      <c r="G1" s="108"/>
      <c r="H1" s="108"/>
      <c r="I1" s="108"/>
      <c r="J1" s="109"/>
    </row>
    <row r="2" spans="1:13" ht="15.75" thickBot="1" x14ac:dyDescent="0.3"/>
    <row r="3" spans="1:13" ht="15.75" thickBot="1" x14ac:dyDescent="0.3">
      <c r="A3" s="53" t="s">
        <v>31</v>
      </c>
      <c r="B3" s="1" t="s">
        <v>121</v>
      </c>
      <c r="L3" s="1"/>
      <c r="M3" s="90" t="s">
        <v>119</v>
      </c>
    </row>
    <row r="4" spans="1:13" ht="15.75" thickBot="1" x14ac:dyDescent="0.3">
      <c r="A4" s="53" t="s">
        <v>32</v>
      </c>
      <c r="B4" s="53" t="s">
        <v>2</v>
      </c>
    </row>
    <row r="5" spans="1:13" ht="15.75" thickBot="1" x14ac:dyDescent="0.3">
      <c r="A5" s="53" t="s">
        <v>0</v>
      </c>
      <c r="B5" s="1" t="s">
        <v>122</v>
      </c>
      <c r="L5" s="2"/>
      <c r="M5" s="90" t="s">
        <v>120</v>
      </c>
    </row>
    <row r="6" spans="1:13" ht="15.75" thickBot="1" x14ac:dyDescent="0.3">
      <c r="A6" s="53" t="s">
        <v>1</v>
      </c>
      <c r="B6" s="1" t="s">
        <v>123</v>
      </c>
    </row>
    <row r="7" spans="1:13" ht="15.75" thickBot="1" x14ac:dyDescent="0.3">
      <c r="A7" s="53" t="s">
        <v>108</v>
      </c>
      <c r="B7" s="1" t="s">
        <v>109</v>
      </c>
    </row>
    <row r="8" spans="1:13" ht="15.75" thickBot="1" x14ac:dyDescent="0.3">
      <c r="A8" s="53" t="s">
        <v>113</v>
      </c>
      <c r="B8" s="1" t="s">
        <v>124</v>
      </c>
    </row>
    <row r="10" spans="1:13" x14ac:dyDescent="0.25">
      <c r="A10" s="107" t="s">
        <v>3</v>
      </c>
      <c r="B10" s="108"/>
      <c r="C10" s="108"/>
      <c r="D10" s="108"/>
      <c r="E10" s="108"/>
      <c r="F10" s="109"/>
    </row>
    <row r="11" spans="1:13" ht="15.75" thickBot="1" x14ac:dyDescent="0.3">
      <c r="A11" s="54" t="s">
        <v>53</v>
      </c>
      <c r="B11" s="55" t="s">
        <v>5</v>
      </c>
      <c r="C11" s="55" t="s">
        <v>4</v>
      </c>
      <c r="D11" s="54" t="s">
        <v>6</v>
      </c>
      <c r="E11" s="101" t="s">
        <v>7</v>
      </c>
      <c r="F11" s="54" t="s">
        <v>8</v>
      </c>
    </row>
    <row r="12" spans="1:13" ht="15.75" thickBot="1" x14ac:dyDescent="0.3">
      <c r="A12" s="97" t="s">
        <v>22</v>
      </c>
      <c r="B12" s="1"/>
      <c r="C12" s="1"/>
      <c r="D12" s="57" t="str">
        <f>B12&amp;", "&amp;C12</f>
        <v xml:space="preserve">, </v>
      </c>
      <c r="E12" s="102"/>
      <c r="F12" s="103" t="s">
        <v>10</v>
      </c>
    </row>
    <row r="13" spans="1:13" ht="15.75" thickBot="1" x14ac:dyDescent="0.3">
      <c r="A13" s="97" t="s">
        <v>24</v>
      </c>
      <c r="B13" s="1"/>
      <c r="C13" s="1"/>
      <c r="D13" s="57" t="str">
        <f t="shared" ref="D13:D27" si="0">B13&amp;", "&amp;C13</f>
        <v xml:space="preserve">, </v>
      </c>
      <c r="E13" s="102"/>
      <c r="F13" s="103" t="s">
        <v>10</v>
      </c>
    </row>
    <row r="14" spans="1:13" ht="15.75" thickBot="1" x14ac:dyDescent="0.3">
      <c r="A14" s="97" t="s">
        <v>25</v>
      </c>
      <c r="B14" s="1"/>
      <c r="C14" s="1"/>
      <c r="D14" s="57" t="str">
        <f t="shared" si="0"/>
        <v xml:space="preserve">, </v>
      </c>
      <c r="E14" s="102"/>
      <c r="F14" s="103" t="s">
        <v>10</v>
      </c>
    </row>
    <row r="15" spans="1:13" ht="15.75" thickBot="1" x14ac:dyDescent="0.3">
      <c r="A15" s="97" t="s">
        <v>23</v>
      </c>
      <c r="B15" s="1"/>
      <c r="C15" s="1"/>
      <c r="D15" s="57" t="str">
        <f t="shared" si="0"/>
        <v xml:space="preserve">, </v>
      </c>
      <c r="E15" s="102"/>
      <c r="F15" s="103" t="s">
        <v>10</v>
      </c>
    </row>
    <row r="16" spans="1:13" ht="15.75" thickBot="1" x14ac:dyDescent="0.3">
      <c r="A16" s="98" t="s">
        <v>34</v>
      </c>
      <c r="B16" s="1"/>
      <c r="C16" s="1"/>
      <c r="D16" s="57" t="str">
        <f t="shared" si="0"/>
        <v xml:space="preserve">, </v>
      </c>
      <c r="E16" s="102"/>
      <c r="F16" s="104" t="s">
        <v>12</v>
      </c>
    </row>
    <row r="17" spans="1:9" ht="15.75" thickBot="1" x14ac:dyDescent="0.3">
      <c r="A17" s="98" t="s">
        <v>36</v>
      </c>
      <c r="B17" s="1"/>
      <c r="C17" s="1"/>
      <c r="D17" s="57" t="str">
        <f t="shared" si="0"/>
        <v xml:space="preserve">, </v>
      </c>
      <c r="E17" s="102"/>
      <c r="F17" s="104" t="s">
        <v>12</v>
      </c>
    </row>
    <row r="18" spans="1:9" ht="15.75" thickBot="1" x14ac:dyDescent="0.3">
      <c r="A18" s="98" t="s">
        <v>37</v>
      </c>
      <c r="B18" s="1"/>
      <c r="C18" s="1"/>
      <c r="D18" s="57" t="str">
        <f t="shared" si="0"/>
        <v xml:space="preserve">, </v>
      </c>
      <c r="E18" s="102"/>
      <c r="F18" s="104" t="s">
        <v>12</v>
      </c>
    </row>
    <row r="19" spans="1:9" ht="15.75" thickBot="1" x14ac:dyDescent="0.3">
      <c r="A19" s="98" t="s">
        <v>35</v>
      </c>
      <c r="B19" s="1"/>
      <c r="C19" s="1"/>
      <c r="D19" s="57" t="str">
        <f t="shared" si="0"/>
        <v xml:space="preserve">, </v>
      </c>
      <c r="E19" s="102"/>
      <c r="F19" s="104" t="s">
        <v>12</v>
      </c>
    </row>
    <row r="20" spans="1:9" ht="15.75" thickBot="1" x14ac:dyDescent="0.3">
      <c r="A20" s="99" t="s">
        <v>43</v>
      </c>
      <c r="B20" s="1"/>
      <c r="C20" s="1"/>
      <c r="D20" s="57" t="str">
        <f t="shared" si="0"/>
        <v xml:space="preserve">, </v>
      </c>
      <c r="E20" s="102"/>
      <c r="F20" s="79" t="s">
        <v>11</v>
      </c>
    </row>
    <row r="21" spans="1:9" ht="15.75" thickBot="1" x14ac:dyDescent="0.3">
      <c r="A21" s="99" t="s">
        <v>45</v>
      </c>
      <c r="B21" s="1"/>
      <c r="C21" s="1"/>
      <c r="D21" s="57" t="str">
        <f t="shared" si="0"/>
        <v xml:space="preserve">, </v>
      </c>
      <c r="E21" s="102"/>
      <c r="F21" s="79" t="s">
        <v>11</v>
      </c>
    </row>
    <row r="22" spans="1:9" ht="15.75" thickBot="1" x14ac:dyDescent="0.3">
      <c r="A22" s="99" t="s">
        <v>46</v>
      </c>
      <c r="B22" s="1"/>
      <c r="C22" s="1"/>
      <c r="D22" s="57" t="str">
        <f t="shared" si="0"/>
        <v xml:space="preserve">, </v>
      </c>
      <c r="E22" s="102"/>
      <c r="F22" s="79" t="s">
        <v>11</v>
      </c>
    </row>
    <row r="23" spans="1:9" ht="15.75" thickBot="1" x14ac:dyDescent="0.3">
      <c r="A23" s="99" t="s">
        <v>44</v>
      </c>
      <c r="B23" s="1"/>
      <c r="C23" s="1"/>
      <c r="D23" s="57" t="str">
        <f t="shared" si="0"/>
        <v xml:space="preserve">, </v>
      </c>
      <c r="E23" s="102"/>
      <c r="F23" s="79" t="s">
        <v>11</v>
      </c>
    </row>
    <row r="24" spans="1:9" ht="15.75" thickBot="1" x14ac:dyDescent="0.3">
      <c r="A24" s="100" t="s">
        <v>49</v>
      </c>
      <c r="B24" s="1"/>
      <c r="C24" s="1"/>
      <c r="D24" s="57" t="str">
        <f t="shared" si="0"/>
        <v xml:space="preserve">, </v>
      </c>
      <c r="E24" s="102"/>
      <c r="F24" s="105" t="s">
        <v>13</v>
      </c>
    </row>
    <row r="25" spans="1:9" ht="15.75" thickBot="1" x14ac:dyDescent="0.3">
      <c r="A25" s="100" t="s">
        <v>51</v>
      </c>
      <c r="B25" s="1"/>
      <c r="C25" s="1"/>
      <c r="D25" s="57" t="str">
        <f t="shared" si="0"/>
        <v xml:space="preserve">, </v>
      </c>
      <c r="E25" s="102"/>
      <c r="F25" s="105" t="s">
        <v>13</v>
      </c>
    </row>
    <row r="26" spans="1:9" ht="15.75" thickBot="1" x14ac:dyDescent="0.3">
      <c r="A26" s="100" t="s">
        <v>52</v>
      </c>
      <c r="B26" s="1"/>
      <c r="C26" s="1"/>
      <c r="D26" s="57" t="str">
        <f t="shared" si="0"/>
        <v xml:space="preserve">, </v>
      </c>
      <c r="E26" s="102"/>
      <c r="F26" s="105" t="s">
        <v>13</v>
      </c>
    </row>
    <row r="27" spans="1:9" ht="15.75" thickBot="1" x14ac:dyDescent="0.3">
      <c r="A27" s="100" t="s">
        <v>50</v>
      </c>
      <c r="B27" s="1"/>
      <c r="C27" s="1"/>
      <c r="D27" s="57" t="str">
        <f t="shared" si="0"/>
        <v xml:space="preserve">, </v>
      </c>
      <c r="E27" s="102"/>
      <c r="F27" s="105" t="s">
        <v>13</v>
      </c>
    </row>
    <row r="30" spans="1:9" x14ac:dyDescent="0.25">
      <c r="A30" s="110" t="s">
        <v>14</v>
      </c>
      <c r="B30" s="111"/>
      <c r="C30" s="111"/>
      <c r="D30" s="111"/>
      <c r="E30" s="111"/>
      <c r="F30" s="111"/>
      <c r="G30" s="111"/>
      <c r="H30" s="111"/>
      <c r="I30" s="112"/>
    </row>
    <row r="31" spans="1:9" ht="15.75" thickBot="1" x14ac:dyDescent="0.3">
      <c r="A31" s="54" t="s">
        <v>38</v>
      </c>
      <c r="B31" s="54" t="s">
        <v>15</v>
      </c>
      <c r="C31" s="54" t="s">
        <v>16</v>
      </c>
      <c r="D31" s="54" t="s">
        <v>17</v>
      </c>
      <c r="E31" s="55" t="s">
        <v>18</v>
      </c>
      <c r="F31" s="55" t="s">
        <v>19</v>
      </c>
      <c r="G31" s="54" t="s">
        <v>9</v>
      </c>
      <c r="H31" s="54" t="s">
        <v>20</v>
      </c>
      <c r="I31" s="55" t="s">
        <v>21</v>
      </c>
    </row>
    <row r="32" spans="1:9" ht="15.75" thickBot="1" x14ac:dyDescent="0.3">
      <c r="A32" s="58">
        <v>1</v>
      </c>
      <c r="B32" s="58" t="s">
        <v>22</v>
      </c>
      <c r="C32" s="58" t="str">
        <f>VLOOKUP(B32,$A$12:$D$27,4,0)</f>
        <v xml:space="preserve">, </v>
      </c>
      <c r="D32" s="56">
        <f>IF(E32&gt;E33,2,IF(E32=E33,1,0))</f>
        <v>1</v>
      </c>
      <c r="E32" s="1"/>
      <c r="F32" s="1"/>
      <c r="G32" s="59" t="e">
        <f t="shared" ref="G32:G43" si="1">TRUNC(E32/F32,3)</f>
        <v>#DIV/0!</v>
      </c>
      <c r="H32" s="60" t="e">
        <f t="shared" ref="H32:H43" si="2">IF(D32&gt;0,G32,"-,---")</f>
        <v>#DIV/0!</v>
      </c>
      <c r="I32" s="1"/>
    </row>
    <row r="33" spans="1:10" ht="15.75" thickBot="1" x14ac:dyDescent="0.3">
      <c r="A33" s="61">
        <v>1</v>
      </c>
      <c r="B33" s="61" t="s">
        <v>23</v>
      </c>
      <c r="C33" s="61" t="str">
        <f>VLOOKUP(B33,$A$12:$D$27,4,0)</f>
        <v xml:space="preserve">, </v>
      </c>
      <c r="D33" s="62">
        <f>IF(E33&gt;E32,2,IF(E33=E32,1,0))</f>
        <v>1</v>
      </c>
      <c r="E33" s="1"/>
      <c r="F33" s="63" t="str">
        <f>IF(F32="","",F32)</f>
        <v/>
      </c>
      <c r="G33" s="64" t="e">
        <f t="shared" si="1"/>
        <v>#VALUE!</v>
      </c>
      <c r="H33" s="65" t="e">
        <f t="shared" si="2"/>
        <v>#VALUE!</v>
      </c>
      <c r="I33" s="1"/>
    </row>
    <row r="34" spans="1:10" ht="15.75" thickBot="1" x14ac:dyDescent="0.3">
      <c r="A34" s="58">
        <v>5</v>
      </c>
      <c r="B34" s="66" t="s">
        <v>24</v>
      </c>
      <c r="C34" s="66" t="str">
        <f>VLOOKUP(B34,$A$12:$D$27,4,0)</f>
        <v xml:space="preserve">, </v>
      </c>
      <c r="D34" s="67">
        <f>IF(E34&gt;E35,2,IF(E34=E35,1,0))</f>
        <v>1</v>
      </c>
      <c r="E34" s="1"/>
      <c r="F34" s="1"/>
      <c r="G34" s="68" t="e">
        <f t="shared" si="1"/>
        <v>#DIV/0!</v>
      </c>
      <c r="H34" s="69" t="e">
        <f t="shared" si="2"/>
        <v>#DIV/0!</v>
      </c>
      <c r="I34" s="1"/>
    </row>
    <row r="35" spans="1:10" ht="15.75" thickBot="1" x14ac:dyDescent="0.3">
      <c r="A35" s="61">
        <v>5</v>
      </c>
      <c r="B35" s="61" t="s">
        <v>25</v>
      </c>
      <c r="C35" s="61" t="str">
        <f>VLOOKUP(B35,$A$12:$D$27,4,0)</f>
        <v xml:space="preserve">, </v>
      </c>
      <c r="D35" s="62">
        <f>IF(E35&gt;E34,2,IF(E35=E34,1,0))</f>
        <v>1</v>
      </c>
      <c r="E35" s="1"/>
      <c r="F35" s="63" t="str">
        <f>IF(F34="","",F34)</f>
        <v/>
      </c>
      <c r="G35" s="64" t="e">
        <f t="shared" si="1"/>
        <v>#VALUE!</v>
      </c>
      <c r="H35" s="65" t="e">
        <f t="shared" si="2"/>
        <v>#VALUE!</v>
      </c>
      <c r="I35" s="1"/>
    </row>
    <row r="36" spans="1:10" ht="15.75" thickBot="1" x14ac:dyDescent="0.3">
      <c r="A36" s="58">
        <v>9</v>
      </c>
      <c r="B36" s="66" t="s">
        <v>26</v>
      </c>
      <c r="C36" s="66" t="str">
        <f>IF(D32&gt;D33,C32,IF(D32=D33,IF(I32&gt;I33,C32,C33),C33))</f>
        <v xml:space="preserve">, </v>
      </c>
      <c r="D36" s="67">
        <f>IF(E36&gt;E37,2,IF(E36=E37,1,0))</f>
        <v>1</v>
      </c>
      <c r="E36" s="1"/>
      <c r="F36" s="1"/>
      <c r="G36" s="68" t="e">
        <f t="shared" si="1"/>
        <v>#DIV/0!</v>
      </c>
      <c r="H36" s="69" t="e">
        <f t="shared" si="2"/>
        <v>#DIV/0!</v>
      </c>
      <c r="I36" s="1"/>
    </row>
    <row r="37" spans="1:10" ht="15.75" thickBot="1" x14ac:dyDescent="0.3">
      <c r="A37" s="61">
        <v>9</v>
      </c>
      <c r="B37" s="61" t="s">
        <v>95</v>
      </c>
      <c r="C37" s="61" t="str">
        <f>IF(D34&gt;D35,C34,IF(D34=D35,IF(I34&gt;I35,C34,C35),C35))</f>
        <v xml:space="preserve">, </v>
      </c>
      <c r="D37" s="62">
        <f>IF(E37&gt;E36,2,IF(E37=E36,1,0))</f>
        <v>1</v>
      </c>
      <c r="E37" s="1"/>
      <c r="F37" s="63" t="str">
        <f>IF(F36="","",F36)</f>
        <v/>
      </c>
      <c r="G37" s="64" t="e">
        <f t="shared" si="1"/>
        <v>#VALUE!</v>
      </c>
      <c r="H37" s="65" t="e">
        <f t="shared" si="2"/>
        <v>#VALUE!</v>
      </c>
      <c r="I37" s="1"/>
    </row>
    <row r="38" spans="1:10" ht="15.75" thickBot="1" x14ac:dyDescent="0.3">
      <c r="A38" s="58">
        <v>13</v>
      </c>
      <c r="B38" s="66" t="s">
        <v>28</v>
      </c>
      <c r="C38" s="66" t="str">
        <f>IF(D32&lt;D33,C32,IF(D32=D33,IF(I32&lt;I33,C32,C33),C33))</f>
        <v xml:space="preserve">, </v>
      </c>
      <c r="D38" s="67">
        <f>IF(E38&gt;E39,2,IF(E38=E39,1,0))</f>
        <v>1</v>
      </c>
      <c r="E38" s="1"/>
      <c r="F38" s="1"/>
      <c r="G38" s="68" t="e">
        <f t="shared" si="1"/>
        <v>#DIV/0!</v>
      </c>
      <c r="H38" s="69" t="e">
        <f t="shared" si="2"/>
        <v>#DIV/0!</v>
      </c>
      <c r="I38" s="1"/>
    </row>
    <row r="39" spans="1:10" ht="15.75" thickBot="1" x14ac:dyDescent="0.3">
      <c r="A39" s="61">
        <v>13</v>
      </c>
      <c r="B39" s="61" t="s">
        <v>96</v>
      </c>
      <c r="C39" s="61" t="str">
        <f>IF(D34&lt;D35,C34,IF(D34=D35,IF(I34&lt;I35,C34,C35),C35))</f>
        <v xml:space="preserve">, </v>
      </c>
      <c r="D39" s="62">
        <f>IF(E39&gt;E38,2,IF(E39=E38,1,0))</f>
        <v>1</v>
      </c>
      <c r="E39" s="1"/>
      <c r="F39" s="63" t="str">
        <f>IF(F38="","",F38)</f>
        <v/>
      </c>
      <c r="G39" s="64" t="e">
        <f t="shared" si="1"/>
        <v>#VALUE!</v>
      </c>
      <c r="H39" s="65" t="e">
        <f t="shared" si="2"/>
        <v>#VALUE!</v>
      </c>
      <c r="I39" s="1"/>
    </row>
    <row r="40" spans="1:10" ht="15.75" thickBot="1" x14ac:dyDescent="0.3">
      <c r="A40" s="58">
        <v>17</v>
      </c>
      <c r="B40" s="70" t="s">
        <v>26</v>
      </c>
      <c r="C40" s="66" t="str">
        <f>IF(D32&gt;D33,C32,IF(D32=D33,IF(I32&gt;I33,C32,C33),C33))</f>
        <v xml:space="preserve">, </v>
      </c>
      <c r="D40" s="67">
        <f>IF(E40&gt;E41,2,IF(E40=E41,1,0))</f>
        <v>1</v>
      </c>
      <c r="E40" s="1"/>
      <c r="F40" s="1"/>
      <c r="G40" s="68" t="e">
        <f t="shared" si="1"/>
        <v>#DIV/0!</v>
      </c>
      <c r="H40" s="69" t="e">
        <f t="shared" si="2"/>
        <v>#DIV/0!</v>
      </c>
      <c r="I40" s="1"/>
    </row>
    <row r="41" spans="1:10" ht="15.75" thickBot="1" x14ac:dyDescent="0.3">
      <c r="A41" s="61">
        <v>17</v>
      </c>
      <c r="B41" s="71" t="s">
        <v>96</v>
      </c>
      <c r="C41" s="61" t="str">
        <f>IF(D35&lt;D34,C35,IF(D35=D34,IF(I35&lt;I34,C35,C34),C34))</f>
        <v xml:space="preserve">, </v>
      </c>
      <c r="D41" s="62">
        <f>IF(E41&gt;E40,2,IF(E41=E40,1,0))</f>
        <v>1</v>
      </c>
      <c r="E41" s="1"/>
      <c r="F41" s="63" t="str">
        <f>IF(F40="","",F40)</f>
        <v/>
      </c>
      <c r="G41" s="64" t="e">
        <f t="shared" si="1"/>
        <v>#VALUE!</v>
      </c>
      <c r="H41" s="65" t="e">
        <f t="shared" si="2"/>
        <v>#VALUE!</v>
      </c>
      <c r="I41" s="1"/>
    </row>
    <row r="42" spans="1:10" ht="15.75" thickBot="1" x14ac:dyDescent="0.3">
      <c r="A42" s="58">
        <v>21</v>
      </c>
      <c r="B42" s="70" t="s">
        <v>95</v>
      </c>
      <c r="C42" s="66" t="str">
        <f>IF(D34&gt;D35,C34,IF(D34=D35,IF(I34&gt;I35,C34,C35),C35))</f>
        <v xml:space="preserve">, </v>
      </c>
      <c r="D42" s="67">
        <f>IF(E42&gt;E43,2,IF(E42=E43,1,0))</f>
        <v>1</v>
      </c>
      <c r="E42" s="1"/>
      <c r="F42" s="1"/>
      <c r="G42" s="68" t="e">
        <f t="shared" si="1"/>
        <v>#DIV/0!</v>
      </c>
      <c r="H42" s="69" t="e">
        <f t="shared" si="2"/>
        <v>#DIV/0!</v>
      </c>
      <c r="I42" s="1"/>
    </row>
    <row r="43" spans="1:10" ht="15.75" thickBot="1" x14ac:dyDescent="0.3">
      <c r="A43" s="61">
        <v>21</v>
      </c>
      <c r="B43" s="72" t="s">
        <v>28</v>
      </c>
      <c r="C43" s="73" t="str">
        <f>IF(D33&lt;D32,C33,IF(D33=D32,IF(I33&lt;I32,C33,C32),C32))</f>
        <v xml:space="preserve">, </v>
      </c>
      <c r="D43" s="74">
        <f>IF(E43&gt;E42,2,IF(E43=E42,1,0))</f>
        <v>1</v>
      </c>
      <c r="E43" s="4"/>
      <c r="F43" s="63" t="str">
        <f>IF(F42="","",F42)</f>
        <v/>
      </c>
      <c r="G43" s="75" t="e">
        <f t="shared" si="1"/>
        <v>#VALUE!</v>
      </c>
      <c r="H43" s="76" t="e">
        <f t="shared" si="2"/>
        <v>#VALUE!</v>
      </c>
      <c r="I43" s="4"/>
    </row>
    <row r="44" spans="1:10" ht="15.75" customHeight="1" thickBot="1" x14ac:dyDescent="0.3">
      <c r="A44" s="113" t="s">
        <v>39</v>
      </c>
      <c r="B44" s="114"/>
      <c r="C44" s="5" t="s">
        <v>16</v>
      </c>
      <c r="D44" s="5" t="s">
        <v>17</v>
      </c>
      <c r="E44" s="5" t="s">
        <v>18</v>
      </c>
      <c r="F44" s="5" t="s">
        <v>19</v>
      </c>
      <c r="G44" s="5" t="s">
        <v>9</v>
      </c>
      <c r="H44" s="5" t="s">
        <v>20</v>
      </c>
      <c r="I44" s="5" t="s">
        <v>21</v>
      </c>
      <c r="J44" s="77" t="s">
        <v>30</v>
      </c>
    </row>
    <row r="45" spans="1:10" ht="15.75" thickBot="1" x14ac:dyDescent="0.3">
      <c r="A45" s="115"/>
      <c r="B45" s="116"/>
      <c r="C45" s="2" t="str">
        <f>$C$33</f>
        <v xml:space="preserve">, </v>
      </c>
      <c r="D45" s="2">
        <f t="shared" ref="D45:F48" si="3">SUMIF($C$32:$C$43,$C45,D$32:D$43)</f>
        <v>12</v>
      </c>
      <c r="E45" s="2">
        <f t="shared" si="3"/>
        <v>0</v>
      </c>
      <c r="F45" s="2">
        <f t="shared" si="3"/>
        <v>0</v>
      </c>
      <c r="G45" s="3" t="e">
        <f>TRUNC(E45/F45,3)</f>
        <v>#DIV/0!</v>
      </c>
      <c r="H45" s="3" t="e">
        <f t="array" ref="H45">MAX(IF(($C$32:$C$43=$C45),H$32:H$43))</f>
        <v>#DIV/0!</v>
      </c>
      <c r="I45" s="2">
        <f t="array" ref="I45">MAX(IF(($C$32:$C$43=$C45),I$32:I$43))</f>
        <v>0</v>
      </c>
      <c r="J45" s="78">
        <v>1</v>
      </c>
    </row>
    <row r="46" spans="1:10" ht="15.75" thickBot="1" x14ac:dyDescent="0.3">
      <c r="A46" s="115"/>
      <c r="B46" s="116"/>
      <c r="C46" s="2" t="str">
        <f>$C$34</f>
        <v xml:space="preserve">, </v>
      </c>
      <c r="D46" s="2">
        <f t="shared" si="3"/>
        <v>12</v>
      </c>
      <c r="E46" s="2">
        <f t="shared" si="3"/>
        <v>0</v>
      </c>
      <c r="F46" s="2">
        <f t="shared" si="3"/>
        <v>0</v>
      </c>
      <c r="G46" s="3" t="e">
        <f>TRUNC(E46/F46,3)</f>
        <v>#DIV/0!</v>
      </c>
      <c r="H46" s="3" t="e">
        <f t="array" ref="H46">MAX(IF(($C$32:$C$43=$C46),H$32:H$43))</f>
        <v>#DIV/0!</v>
      </c>
      <c r="I46" s="2">
        <f t="array" ref="I46">MAX(IF(($C$32:$C$43=$C46),I$32:I$43))</f>
        <v>0</v>
      </c>
      <c r="J46" s="78">
        <v>2</v>
      </c>
    </row>
    <row r="47" spans="1:10" ht="15.75" thickBot="1" x14ac:dyDescent="0.3">
      <c r="A47" s="115"/>
      <c r="B47" s="116"/>
      <c r="C47" s="2" t="str">
        <f>$C$35</f>
        <v xml:space="preserve">, </v>
      </c>
      <c r="D47" s="2">
        <f t="shared" si="3"/>
        <v>12</v>
      </c>
      <c r="E47" s="2">
        <f t="shared" si="3"/>
        <v>0</v>
      </c>
      <c r="F47" s="2">
        <f t="shared" si="3"/>
        <v>0</v>
      </c>
      <c r="G47" s="3" t="e">
        <f>TRUNC(E47/F47,3)</f>
        <v>#DIV/0!</v>
      </c>
      <c r="H47" s="3" t="e">
        <f t="array" ref="H47">MAX(IF(($C$32:$C$43=$C47),H$32:H$43))</f>
        <v>#DIV/0!</v>
      </c>
      <c r="I47" s="2">
        <f t="array" ref="I47">MAX(IF(($C$32:$C$43=$C47),I$32:I$43))</f>
        <v>0</v>
      </c>
      <c r="J47" s="79">
        <v>3</v>
      </c>
    </row>
    <row r="48" spans="1:10" ht="15.75" thickBot="1" x14ac:dyDescent="0.3">
      <c r="A48" s="117"/>
      <c r="B48" s="118"/>
      <c r="C48" s="2" t="str">
        <f>$C$32</f>
        <v xml:space="preserve">, </v>
      </c>
      <c r="D48" s="2">
        <f t="shared" si="3"/>
        <v>12</v>
      </c>
      <c r="E48" s="2">
        <f t="shared" si="3"/>
        <v>0</v>
      </c>
      <c r="F48" s="2">
        <f t="shared" si="3"/>
        <v>0</v>
      </c>
      <c r="G48" s="3" t="e">
        <f>TRUNC(E48/F48,3)</f>
        <v>#DIV/0!</v>
      </c>
      <c r="H48" s="3" t="e">
        <f t="array" ref="H48">MAX(IF(($C$32:$C$43=$C48),H$32:H$43))</f>
        <v>#DIV/0!</v>
      </c>
      <c r="I48" s="2">
        <f t="array" ref="I48">MAX(IF(($C$32:$C$43=$C48),I$32:I$43))</f>
        <v>0</v>
      </c>
      <c r="J48" s="79">
        <v>4</v>
      </c>
    </row>
    <row r="51" spans="1:9" x14ac:dyDescent="0.25">
      <c r="A51" s="110" t="s">
        <v>33</v>
      </c>
      <c r="B51" s="111"/>
      <c r="C51" s="111"/>
      <c r="D51" s="111"/>
      <c r="E51" s="111"/>
      <c r="F51" s="111"/>
      <c r="G51" s="111"/>
      <c r="H51" s="111"/>
      <c r="I51" s="112"/>
    </row>
    <row r="52" spans="1:9" ht="15.75" thickBot="1" x14ac:dyDescent="0.3">
      <c r="A52" s="54" t="s">
        <v>38</v>
      </c>
      <c r="B52" s="54" t="s">
        <v>15</v>
      </c>
      <c r="C52" s="54" t="s">
        <v>16</v>
      </c>
      <c r="D52" s="54" t="s">
        <v>17</v>
      </c>
      <c r="E52" s="55" t="s">
        <v>18</v>
      </c>
      <c r="F52" s="55" t="s">
        <v>19</v>
      </c>
      <c r="G52" s="54" t="s">
        <v>9</v>
      </c>
      <c r="H52" s="54" t="s">
        <v>20</v>
      </c>
      <c r="I52" s="55" t="s">
        <v>21</v>
      </c>
    </row>
    <row r="53" spans="1:9" ht="15.75" thickBot="1" x14ac:dyDescent="0.3">
      <c r="A53" s="58">
        <v>2</v>
      </c>
      <c r="B53" s="58" t="s">
        <v>34</v>
      </c>
      <c r="C53" s="58" t="str">
        <f>VLOOKUP(B53,$A$12:$D$27,4,0)</f>
        <v xml:space="preserve">, </v>
      </c>
      <c r="D53" s="56">
        <f>IF(E53&gt;E54,2,IF(E53=E54,1,0))</f>
        <v>1</v>
      </c>
      <c r="E53" s="1"/>
      <c r="F53" s="1"/>
      <c r="G53" s="59" t="e">
        <f t="shared" ref="G53:G64" si="4">TRUNC(E53/F53,3)</f>
        <v>#DIV/0!</v>
      </c>
      <c r="H53" s="60" t="e">
        <f t="shared" ref="H53:H64" si="5">IF(D53&gt;0,G53,"-,---")</f>
        <v>#DIV/0!</v>
      </c>
      <c r="I53" s="1"/>
    </row>
    <row r="54" spans="1:9" ht="15.75" thickBot="1" x14ac:dyDescent="0.3">
      <c r="A54" s="61">
        <v>2</v>
      </c>
      <c r="B54" s="61" t="s">
        <v>35</v>
      </c>
      <c r="C54" s="61" t="str">
        <f>VLOOKUP(B54,$A$12:$D$27,4,0)</f>
        <v xml:space="preserve">, </v>
      </c>
      <c r="D54" s="62">
        <f>IF(E54&gt;E53,2,IF(E54=E53,1,0))</f>
        <v>1</v>
      </c>
      <c r="E54" s="1"/>
      <c r="F54" s="63" t="str">
        <f>IF(F53="","",F53)</f>
        <v/>
      </c>
      <c r="G54" s="64" t="e">
        <f t="shared" si="4"/>
        <v>#VALUE!</v>
      </c>
      <c r="H54" s="65" t="e">
        <f t="shared" si="5"/>
        <v>#VALUE!</v>
      </c>
      <c r="I54" s="1"/>
    </row>
    <row r="55" spans="1:9" ht="15.75" thickBot="1" x14ac:dyDescent="0.3">
      <c r="A55" s="58">
        <v>6</v>
      </c>
      <c r="B55" s="66" t="s">
        <v>36</v>
      </c>
      <c r="C55" s="66" t="str">
        <f>VLOOKUP(B55,$A$12:$D$27,4,0)</f>
        <v xml:space="preserve">, </v>
      </c>
      <c r="D55" s="67">
        <f>IF(E55&gt;E56,2,IF(E55=E56,1,0))</f>
        <v>1</v>
      </c>
      <c r="E55" s="1"/>
      <c r="F55" s="1"/>
      <c r="G55" s="68" t="e">
        <f t="shared" si="4"/>
        <v>#DIV/0!</v>
      </c>
      <c r="H55" s="69" t="e">
        <f t="shared" si="5"/>
        <v>#DIV/0!</v>
      </c>
      <c r="I55" s="1"/>
    </row>
    <row r="56" spans="1:9" ht="15.75" thickBot="1" x14ac:dyDescent="0.3">
      <c r="A56" s="61">
        <v>6</v>
      </c>
      <c r="B56" s="61" t="s">
        <v>37</v>
      </c>
      <c r="C56" s="61" t="str">
        <f>VLOOKUP(B56,$A$12:$D$27,4,0)</f>
        <v xml:space="preserve">, </v>
      </c>
      <c r="D56" s="62">
        <f>IF(E56&gt;E55,2,IF(E56=E55,1,0))</f>
        <v>1</v>
      </c>
      <c r="E56" s="1"/>
      <c r="F56" s="63" t="str">
        <f>IF(F55="","",F55)</f>
        <v/>
      </c>
      <c r="G56" s="64" t="e">
        <f t="shared" si="4"/>
        <v>#VALUE!</v>
      </c>
      <c r="H56" s="65" t="e">
        <f t="shared" si="5"/>
        <v>#VALUE!</v>
      </c>
      <c r="I56" s="1"/>
    </row>
    <row r="57" spans="1:9" ht="15.75" thickBot="1" x14ac:dyDescent="0.3">
      <c r="A57" s="58">
        <v>10</v>
      </c>
      <c r="B57" s="66" t="s">
        <v>27</v>
      </c>
      <c r="C57" s="66" t="str">
        <f>IF(D53&gt;D54,C53,IF(D53=D54,IF(I53&gt;I54,C53,C54),C54))</f>
        <v xml:space="preserve">, </v>
      </c>
      <c r="D57" s="67">
        <f>IF(E57&gt;E58,2,IF(E57=E58,1,0))</f>
        <v>1</v>
      </c>
      <c r="E57" s="1"/>
      <c r="F57" s="1"/>
      <c r="G57" s="68" t="e">
        <f t="shared" si="4"/>
        <v>#DIV/0!</v>
      </c>
      <c r="H57" s="69" t="e">
        <f t="shared" si="5"/>
        <v>#DIV/0!</v>
      </c>
      <c r="I57" s="1"/>
    </row>
    <row r="58" spans="1:9" ht="15.75" thickBot="1" x14ac:dyDescent="0.3">
      <c r="A58" s="61">
        <v>10</v>
      </c>
      <c r="B58" s="61" t="s">
        <v>93</v>
      </c>
      <c r="C58" s="61" t="str">
        <f>IF(D55&gt;D56,C55,IF(D55=D56,IF(I55&gt;I56,C55,C56),C56))</f>
        <v xml:space="preserve">, </v>
      </c>
      <c r="D58" s="62">
        <f>IF(E58&gt;E57,2,IF(E58=E57,1,0))</f>
        <v>1</v>
      </c>
      <c r="E58" s="1"/>
      <c r="F58" s="63" t="str">
        <f>IF(F57="","",F57)</f>
        <v/>
      </c>
      <c r="G58" s="64" t="e">
        <f t="shared" si="4"/>
        <v>#VALUE!</v>
      </c>
      <c r="H58" s="65" t="e">
        <f t="shared" si="5"/>
        <v>#VALUE!</v>
      </c>
      <c r="I58" s="1"/>
    </row>
    <row r="59" spans="1:9" ht="15.75" thickBot="1" x14ac:dyDescent="0.3">
      <c r="A59" s="58">
        <v>14</v>
      </c>
      <c r="B59" s="66" t="s">
        <v>29</v>
      </c>
      <c r="C59" s="66" t="str">
        <f>IF(D53&lt;D54,C53,IF(D53=D54,IF(I53&lt;I54,C53,C54),C54))</f>
        <v xml:space="preserve">, </v>
      </c>
      <c r="D59" s="67">
        <f>IF(E59&gt;E60,2,IF(E59=E60,1,0))</f>
        <v>1</v>
      </c>
      <c r="E59" s="1"/>
      <c r="F59" s="1"/>
      <c r="G59" s="68" t="e">
        <f t="shared" si="4"/>
        <v>#DIV/0!</v>
      </c>
      <c r="H59" s="69" t="e">
        <f t="shared" si="5"/>
        <v>#DIV/0!</v>
      </c>
      <c r="I59" s="1"/>
    </row>
    <row r="60" spans="1:9" ht="15.75" thickBot="1" x14ac:dyDescent="0.3">
      <c r="A60" s="61">
        <v>14</v>
      </c>
      <c r="B60" s="61" t="s">
        <v>94</v>
      </c>
      <c r="C60" s="61" t="str">
        <f>IF(D55&lt;D56,C55,IF(D55=D56,IF(I55&lt;I56,C55,C56),C56))</f>
        <v xml:space="preserve">, </v>
      </c>
      <c r="D60" s="62">
        <f>IF(E60&gt;E59,2,IF(E60=E59,1,0))</f>
        <v>1</v>
      </c>
      <c r="E60" s="1"/>
      <c r="F60" s="63" t="str">
        <f>IF(F59="","",F59)</f>
        <v/>
      </c>
      <c r="G60" s="64" t="e">
        <f t="shared" si="4"/>
        <v>#VALUE!</v>
      </c>
      <c r="H60" s="65" t="e">
        <f t="shared" si="5"/>
        <v>#VALUE!</v>
      </c>
      <c r="I60" s="1"/>
    </row>
    <row r="61" spans="1:9" ht="15.75" thickBot="1" x14ac:dyDescent="0.3">
      <c r="A61" s="58">
        <v>18</v>
      </c>
      <c r="B61" s="70" t="s">
        <v>27</v>
      </c>
      <c r="C61" s="66" t="str">
        <f>IF(D53&gt;D54,C53,IF(D53=D54,IF(I53&gt;I54,C53,C54),C54))</f>
        <v xml:space="preserve">, </v>
      </c>
      <c r="D61" s="67">
        <f>IF(E61&gt;E62,2,IF(E61=E62,1,0))</f>
        <v>1</v>
      </c>
      <c r="E61" s="1"/>
      <c r="F61" s="1"/>
      <c r="G61" s="68" t="e">
        <f t="shared" si="4"/>
        <v>#DIV/0!</v>
      </c>
      <c r="H61" s="69" t="e">
        <f t="shared" si="5"/>
        <v>#DIV/0!</v>
      </c>
      <c r="I61" s="1"/>
    </row>
    <row r="62" spans="1:9" ht="15.75" thickBot="1" x14ac:dyDescent="0.3">
      <c r="A62" s="61">
        <v>18</v>
      </c>
      <c r="B62" s="71" t="s">
        <v>94</v>
      </c>
      <c r="C62" s="61" t="str">
        <f>IF(D56&lt;D55,C56,IF(D56=D55,IF(I56&lt;I55,C56,C55),C55))</f>
        <v xml:space="preserve">, </v>
      </c>
      <c r="D62" s="62">
        <f>IF(E62&gt;E61,2,IF(E62=E61,1,0))</f>
        <v>1</v>
      </c>
      <c r="E62" s="1"/>
      <c r="F62" s="63" t="str">
        <f>IF(F61="","",F61)</f>
        <v/>
      </c>
      <c r="G62" s="64" t="e">
        <f t="shared" si="4"/>
        <v>#VALUE!</v>
      </c>
      <c r="H62" s="65" t="e">
        <f t="shared" si="5"/>
        <v>#VALUE!</v>
      </c>
      <c r="I62" s="1"/>
    </row>
    <row r="63" spans="1:9" ht="15.75" thickBot="1" x14ac:dyDescent="0.3">
      <c r="A63" s="58">
        <v>22</v>
      </c>
      <c r="B63" s="70" t="s">
        <v>93</v>
      </c>
      <c r="C63" s="66" t="str">
        <f>IF(D55&gt;D56,C55,IF(D55=D56,IF(I55&gt;I56,C55,C56),C56))</f>
        <v xml:space="preserve">, </v>
      </c>
      <c r="D63" s="67">
        <f>IF(E63&gt;E64,2,IF(E63=E64,1,0))</f>
        <v>1</v>
      </c>
      <c r="E63" s="1"/>
      <c r="F63" s="1"/>
      <c r="G63" s="68" t="e">
        <f t="shared" si="4"/>
        <v>#DIV/0!</v>
      </c>
      <c r="H63" s="69" t="e">
        <f t="shared" si="5"/>
        <v>#DIV/0!</v>
      </c>
      <c r="I63" s="1"/>
    </row>
    <row r="64" spans="1:9" ht="15.75" thickBot="1" x14ac:dyDescent="0.3">
      <c r="A64" s="61">
        <v>22</v>
      </c>
      <c r="B64" s="72" t="s">
        <v>29</v>
      </c>
      <c r="C64" s="73" t="str">
        <f>IF(D54&lt;D53,C54,IF(D54=D53,IF(I54&lt;I53,C54,C53),C53))</f>
        <v xml:space="preserve">, </v>
      </c>
      <c r="D64" s="74">
        <f>IF(E64&gt;E63,2,IF(E64=E63,1,0))</f>
        <v>1</v>
      </c>
      <c r="E64" s="1"/>
      <c r="F64" s="80" t="str">
        <f>IF(F63="","",F63)</f>
        <v/>
      </c>
      <c r="G64" s="75" t="e">
        <f t="shared" si="4"/>
        <v>#VALUE!</v>
      </c>
      <c r="H64" s="76" t="e">
        <f t="shared" si="5"/>
        <v>#VALUE!</v>
      </c>
      <c r="I64" s="1"/>
    </row>
    <row r="65" spans="1:10" ht="15.75" customHeight="1" thickBot="1" x14ac:dyDescent="0.3">
      <c r="A65" s="113" t="s">
        <v>40</v>
      </c>
      <c r="B65" s="114"/>
      <c r="C65" s="5" t="s">
        <v>16</v>
      </c>
      <c r="D65" s="5" t="s">
        <v>17</v>
      </c>
      <c r="E65" s="5" t="s">
        <v>18</v>
      </c>
      <c r="F65" s="5" t="s">
        <v>19</v>
      </c>
      <c r="G65" s="5" t="s">
        <v>9</v>
      </c>
      <c r="H65" s="5" t="s">
        <v>20</v>
      </c>
      <c r="I65" s="5" t="s">
        <v>21</v>
      </c>
      <c r="J65" s="77" t="s">
        <v>30</v>
      </c>
    </row>
    <row r="66" spans="1:10" ht="15.75" thickBot="1" x14ac:dyDescent="0.3">
      <c r="A66" s="115"/>
      <c r="B66" s="116"/>
      <c r="C66" s="2" t="str">
        <f>$C$54</f>
        <v xml:space="preserve">, </v>
      </c>
      <c r="D66" s="2">
        <f t="shared" ref="D66:F69" si="6">SUMIF($C$53:$C$64,$C66,D$53:D$64)</f>
        <v>12</v>
      </c>
      <c r="E66" s="2">
        <f t="shared" si="6"/>
        <v>0</v>
      </c>
      <c r="F66" s="2">
        <f t="shared" si="6"/>
        <v>0</v>
      </c>
      <c r="G66" s="3" t="e">
        <f>TRUNC(E66/F66,3)</f>
        <v>#DIV/0!</v>
      </c>
      <c r="H66" s="3" t="e">
        <f t="array" ref="H66">MAX(IF(($C$53:$C$64=$C66),H$53:H$64))</f>
        <v>#DIV/0!</v>
      </c>
      <c r="I66" s="2">
        <f t="array" ref="I66">MAX(IF(($C$53:$C$64=$C66),I$53:I$64))</f>
        <v>0</v>
      </c>
      <c r="J66" s="78">
        <v>1</v>
      </c>
    </row>
    <row r="67" spans="1:10" ht="15.75" thickBot="1" x14ac:dyDescent="0.3">
      <c r="A67" s="115"/>
      <c r="B67" s="116"/>
      <c r="C67" s="2" t="str">
        <f>$C$53</f>
        <v xml:space="preserve">, </v>
      </c>
      <c r="D67" s="2">
        <f t="shared" si="6"/>
        <v>12</v>
      </c>
      <c r="E67" s="2">
        <f t="shared" si="6"/>
        <v>0</v>
      </c>
      <c r="F67" s="2">
        <f t="shared" si="6"/>
        <v>0</v>
      </c>
      <c r="G67" s="3" t="e">
        <f>TRUNC(E67/F67,3)</f>
        <v>#DIV/0!</v>
      </c>
      <c r="H67" s="3" t="e">
        <f t="array" ref="H67">MAX(IF(($C$53:$C$64=$C67),H$53:H$64))</f>
        <v>#DIV/0!</v>
      </c>
      <c r="I67" s="2">
        <f t="array" ref="I67">MAX(IF(($C$53:$C$64=$C67),I$53:I$64))</f>
        <v>0</v>
      </c>
      <c r="J67" s="78">
        <v>2</v>
      </c>
    </row>
    <row r="68" spans="1:10" ht="15.75" thickBot="1" x14ac:dyDescent="0.3">
      <c r="A68" s="115"/>
      <c r="B68" s="116"/>
      <c r="C68" s="2" t="str">
        <f>$C$55</f>
        <v xml:space="preserve">, </v>
      </c>
      <c r="D68" s="2">
        <f t="shared" si="6"/>
        <v>12</v>
      </c>
      <c r="E68" s="2">
        <f t="shared" si="6"/>
        <v>0</v>
      </c>
      <c r="F68" s="2">
        <f t="shared" si="6"/>
        <v>0</v>
      </c>
      <c r="G68" s="3" t="e">
        <f>TRUNC(E68/F68,3)</f>
        <v>#DIV/0!</v>
      </c>
      <c r="H68" s="3" t="e">
        <f t="array" ref="H68">MAX(IF(($C$53:$C$64=$C68),H$53:H$64))</f>
        <v>#DIV/0!</v>
      </c>
      <c r="I68" s="2">
        <f t="array" ref="I68">MAX(IF(($C$53:$C$64=$C68),I$53:I$64))</f>
        <v>0</v>
      </c>
      <c r="J68" s="79">
        <v>3</v>
      </c>
    </row>
    <row r="69" spans="1:10" ht="15.75" thickBot="1" x14ac:dyDescent="0.3">
      <c r="A69" s="117"/>
      <c r="B69" s="118"/>
      <c r="C69" s="2" t="str">
        <f>$C$56</f>
        <v xml:space="preserve">, </v>
      </c>
      <c r="D69" s="2">
        <f t="shared" si="6"/>
        <v>12</v>
      </c>
      <c r="E69" s="2">
        <f t="shared" si="6"/>
        <v>0</v>
      </c>
      <c r="F69" s="2">
        <f t="shared" si="6"/>
        <v>0</v>
      </c>
      <c r="G69" s="3" t="e">
        <f>TRUNC(E69/F69,3)</f>
        <v>#DIV/0!</v>
      </c>
      <c r="H69" s="3" t="e">
        <f t="array" ref="H69">MAX(IF(($C$53:$C$64=$C69),H$53:H$64))</f>
        <v>#DIV/0!</v>
      </c>
      <c r="I69" s="2">
        <f t="array" ref="I69">MAX(IF(($C$53:$C$64=$C69),I$53:I$64))</f>
        <v>0</v>
      </c>
      <c r="J69" s="79">
        <v>4</v>
      </c>
    </row>
    <row r="72" spans="1:10" x14ac:dyDescent="0.25">
      <c r="A72" s="110" t="s">
        <v>41</v>
      </c>
      <c r="B72" s="111"/>
      <c r="C72" s="111"/>
      <c r="D72" s="111"/>
      <c r="E72" s="111"/>
      <c r="F72" s="111"/>
      <c r="G72" s="111"/>
      <c r="H72" s="111"/>
      <c r="I72" s="112"/>
    </row>
    <row r="73" spans="1:10" ht="15.75" thickBot="1" x14ac:dyDescent="0.3">
      <c r="A73" s="54" t="s">
        <v>38</v>
      </c>
      <c r="B73" s="54" t="s">
        <v>15</v>
      </c>
      <c r="C73" s="54" t="s">
        <v>16</v>
      </c>
      <c r="D73" s="54" t="s">
        <v>17</v>
      </c>
      <c r="E73" s="55" t="s">
        <v>18</v>
      </c>
      <c r="F73" s="55" t="s">
        <v>19</v>
      </c>
      <c r="G73" s="54" t="s">
        <v>9</v>
      </c>
      <c r="H73" s="54" t="s">
        <v>20</v>
      </c>
      <c r="I73" s="55" t="s">
        <v>21</v>
      </c>
    </row>
    <row r="74" spans="1:10" ht="15.75" thickBot="1" x14ac:dyDescent="0.3">
      <c r="A74" s="58">
        <v>3</v>
      </c>
      <c r="B74" s="58" t="s">
        <v>43</v>
      </c>
      <c r="C74" s="58" t="str">
        <f>VLOOKUP(B74,$A$12:$D$27,4,0)</f>
        <v xml:space="preserve">, </v>
      </c>
      <c r="D74" s="56">
        <f>IF(E74&gt;E75,2,IF(E74=E75,1,0))</f>
        <v>1</v>
      </c>
      <c r="E74" s="1"/>
      <c r="F74" s="1"/>
      <c r="G74" s="59" t="e">
        <f t="shared" ref="G74:G85" si="7">TRUNC(E74/F74,3)</f>
        <v>#DIV/0!</v>
      </c>
      <c r="H74" s="60" t="e">
        <f t="shared" ref="H74:H85" si="8">IF(D74&gt;0,G74,"-,---")</f>
        <v>#DIV/0!</v>
      </c>
      <c r="I74" s="1"/>
    </row>
    <row r="75" spans="1:10" ht="15.75" thickBot="1" x14ac:dyDescent="0.3">
      <c r="A75" s="61">
        <v>3</v>
      </c>
      <c r="B75" s="61" t="s">
        <v>44</v>
      </c>
      <c r="C75" s="61" t="str">
        <f>VLOOKUP(B75,$A$12:$D$27,4,0)</f>
        <v xml:space="preserve">, </v>
      </c>
      <c r="D75" s="62">
        <f>IF(E75&gt;E74,2,IF(E75=E74,1,0))</f>
        <v>1</v>
      </c>
      <c r="E75" s="1"/>
      <c r="F75" s="63" t="str">
        <f>IF(F74="","",F74)</f>
        <v/>
      </c>
      <c r="G75" s="64" t="e">
        <f t="shared" si="7"/>
        <v>#VALUE!</v>
      </c>
      <c r="H75" s="65" t="e">
        <f t="shared" si="8"/>
        <v>#VALUE!</v>
      </c>
      <c r="I75" s="1"/>
    </row>
    <row r="76" spans="1:10" ht="15.75" thickBot="1" x14ac:dyDescent="0.3">
      <c r="A76" s="58">
        <v>7</v>
      </c>
      <c r="B76" s="66" t="s">
        <v>45</v>
      </c>
      <c r="C76" s="66" t="str">
        <f>VLOOKUP(B76,$A$12:$D$27,4,0)</f>
        <v xml:space="preserve">, </v>
      </c>
      <c r="D76" s="67">
        <f>IF(E76&gt;E77,2,IF(E76=E77,1,0))</f>
        <v>1</v>
      </c>
      <c r="E76" s="1"/>
      <c r="F76" s="1"/>
      <c r="G76" s="68" t="e">
        <f t="shared" si="7"/>
        <v>#DIV/0!</v>
      </c>
      <c r="H76" s="69" t="e">
        <f t="shared" si="8"/>
        <v>#DIV/0!</v>
      </c>
      <c r="I76" s="1"/>
    </row>
    <row r="77" spans="1:10" ht="15.75" thickBot="1" x14ac:dyDescent="0.3">
      <c r="A77" s="61">
        <v>7</v>
      </c>
      <c r="B77" s="61" t="s">
        <v>46</v>
      </c>
      <c r="C77" s="61" t="str">
        <f>VLOOKUP(B77,$A$12:$D$27,4,0)</f>
        <v xml:space="preserve">, </v>
      </c>
      <c r="D77" s="62">
        <f>IF(E77&gt;E76,2,IF(E77=E76,1,0))</f>
        <v>1</v>
      </c>
      <c r="E77" s="1"/>
      <c r="F77" s="63" t="str">
        <f>IF(F76="","",F76)</f>
        <v/>
      </c>
      <c r="G77" s="64" t="e">
        <f t="shared" si="7"/>
        <v>#VALUE!</v>
      </c>
      <c r="H77" s="65" t="e">
        <f t="shared" si="8"/>
        <v>#VALUE!</v>
      </c>
      <c r="I77" s="1"/>
    </row>
    <row r="78" spans="1:10" ht="15.75" thickBot="1" x14ac:dyDescent="0.3">
      <c r="A78" s="58">
        <v>11</v>
      </c>
      <c r="B78" s="66" t="s">
        <v>89</v>
      </c>
      <c r="C78" s="66" t="str">
        <f>IF(D74&gt;D75,C74,IF(D74=D75,IF(I74&gt;I75,C74,C75),C75))</f>
        <v xml:space="preserve">, </v>
      </c>
      <c r="D78" s="67">
        <f>IF(E78&gt;E79,2,IF(E78=E79,1,0))</f>
        <v>1</v>
      </c>
      <c r="E78" s="1"/>
      <c r="F78" s="1"/>
      <c r="G78" s="68" t="e">
        <f t="shared" si="7"/>
        <v>#DIV/0!</v>
      </c>
      <c r="H78" s="69" t="e">
        <f t="shared" si="8"/>
        <v>#DIV/0!</v>
      </c>
      <c r="I78" s="1"/>
    </row>
    <row r="79" spans="1:10" ht="15.75" thickBot="1" x14ac:dyDescent="0.3">
      <c r="A79" s="61">
        <v>11</v>
      </c>
      <c r="B79" s="61" t="s">
        <v>90</v>
      </c>
      <c r="C79" s="61" t="str">
        <f>IF(D76&gt;D77,C76,IF(D76=D77,IF(I76&gt;I77,C76,C77),C77))</f>
        <v xml:space="preserve">, </v>
      </c>
      <c r="D79" s="62">
        <f>IF(E79&gt;E78,2,IF(E79=E78,1,0))</f>
        <v>1</v>
      </c>
      <c r="E79" s="1"/>
      <c r="F79" s="63" t="str">
        <f>IF(F78="","",F78)</f>
        <v/>
      </c>
      <c r="G79" s="64" t="e">
        <f t="shared" si="7"/>
        <v>#VALUE!</v>
      </c>
      <c r="H79" s="65" t="e">
        <f t="shared" si="8"/>
        <v>#VALUE!</v>
      </c>
      <c r="I79" s="1"/>
    </row>
    <row r="80" spans="1:10" ht="15.75" thickBot="1" x14ac:dyDescent="0.3">
      <c r="A80" s="58">
        <v>15</v>
      </c>
      <c r="B80" s="66" t="s">
        <v>91</v>
      </c>
      <c r="C80" s="66" t="str">
        <f>IF(D74&lt;D75,C74,IF(D74=D75,IF(I74&lt;I75,C74,C75),C75))</f>
        <v xml:space="preserve">, </v>
      </c>
      <c r="D80" s="67">
        <f>IF(E80&gt;E81,2,IF(E80=E81,1,0))</f>
        <v>1</v>
      </c>
      <c r="E80" s="1"/>
      <c r="F80" s="1"/>
      <c r="G80" s="68" t="e">
        <f t="shared" si="7"/>
        <v>#DIV/0!</v>
      </c>
      <c r="H80" s="69" t="e">
        <f t="shared" si="8"/>
        <v>#DIV/0!</v>
      </c>
      <c r="I80" s="1"/>
    </row>
    <row r="81" spans="1:10" ht="15.75" thickBot="1" x14ac:dyDescent="0.3">
      <c r="A81" s="61">
        <v>15</v>
      </c>
      <c r="B81" s="61" t="s">
        <v>92</v>
      </c>
      <c r="C81" s="61" t="str">
        <f>IF(D76&lt;D77,C76,IF(D76=D77,IF(I76&lt;I77,C76,C77),C77))</f>
        <v xml:space="preserve">, </v>
      </c>
      <c r="D81" s="62">
        <f>IF(E81&gt;E80,2,IF(E81=E80,1,0))</f>
        <v>1</v>
      </c>
      <c r="E81" s="1"/>
      <c r="F81" s="63" t="str">
        <f>IF(F80="","",F80)</f>
        <v/>
      </c>
      <c r="G81" s="64" t="e">
        <f t="shared" si="7"/>
        <v>#VALUE!</v>
      </c>
      <c r="H81" s="65" t="e">
        <f t="shared" si="8"/>
        <v>#VALUE!</v>
      </c>
      <c r="I81" s="1"/>
    </row>
    <row r="82" spans="1:10" ht="15.75" thickBot="1" x14ac:dyDescent="0.3">
      <c r="A82" s="58">
        <v>19</v>
      </c>
      <c r="B82" s="70" t="s">
        <v>89</v>
      </c>
      <c r="C82" s="66" t="str">
        <f>IF(D74&gt;D75,C74,IF(D74=D75,IF(I74&gt;I75,C74,C75),C75))</f>
        <v xml:space="preserve">, </v>
      </c>
      <c r="D82" s="67">
        <f>IF(E82&gt;E83,2,IF(E82=E83,1,0))</f>
        <v>1</v>
      </c>
      <c r="E82" s="1"/>
      <c r="F82" s="1"/>
      <c r="G82" s="68" t="e">
        <f t="shared" si="7"/>
        <v>#DIV/0!</v>
      </c>
      <c r="H82" s="69" t="e">
        <f t="shared" si="8"/>
        <v>#DIV/0!</v>
      </c>
      <c r="I82" s="1"/>
    </row>
    <row r="83" spans="1:10" ht="15.75" thickBot="1" x14ac:dyDescent="0.3">
      <c r="A83" s="61">
        <v>19</v>
      </c>
      <c r="B83" s="71" t="s">
        <v>92</v>
      </c>
      <c r="C83" s="61" t="str">
        <f>IF(D77&lt;D76,C77,IF(D77=D76,IF(I77&lt;I76,C77,C76),C76))</f>
        <v xml:space="preserve">, </v>
      </c>
      <c r="D83" s="62">
        <f>IF(E83&gt;E82,2,IF(E83=E82,1,0))</f>
        <v>1</v>
      </c>
      <c r="E83" s="1"/>
      <c r="F83" s="63" t="str">
        <f>IF(F82="","",F82)</f>
        <v/>
      </c>
      <c r="G83" s="64" t="e">
        <f t="shared" si="7"/>
        <v>#VALUE!</v>
      </c>
      <c r="H83" s="65" t="e">
        <f t="shared" si="8"/>
        <v>#VALUE!</v>
      </c>
      <c r="I83" s="1"/>
    </row>
    <row r="84" spans="1:10" ht="15.75" thickBot="1" x14ac:dyDescent="0.3">
      <c r="A84" s="58">
        <v>23</v>
      </c>
      <c r="B84" s="70" t="s">
        <v>90</v>
      </c>
      <c r="C84" s="66" t="str">
        <f>IF(D76&gt;D77,C76,IF(D76=D77,IF(I76&gt;I77,C76,C77),C77))</f>
        <v xml:space="preserve">, </v>
      </c>
      <c r="D84" s="67">
        <f>IF(E84&gt;E85,2,IF(E84=E85,1,0))</f>
        <v>1</v>
      </c>
      <c r="E84" s="1"/>
      <c r="F84" s="1"/>
      <c r="G84" s="68" t="e">
        <f t="shared" si="7"/>
        <v>#DIV/0!</v>
      </c>
      <c r="H84" s="69" t="e">
        <f t="shared" si="8"/>
        <v>#DIV/0!</v>
      </c>
      <c r="I84" s="1"/>
    </row>
    <row r="85" spans="1:10" ht="15.75" thickBot="1" x14ac:dyDescent="0.3">
      <c r="A85" s="61">
        <v>23</v>
      </c>
      <c r="B85" s="72" t="s">
        <v>91</v>
      </c>
      <c r="C85" s="73" t="str">
        <f>IF(D75&lt;D74,C75,IF(D75=D74,IF(I75&lt;I74,C75,C74),C74))</f>
        <v xml:space="preserve">, </v>
      </c>
      <c r="D85" s="74">
        <f>IF(E85&gt;E84,2,IF(E85=E84,1,0))</f>
        <v>1</v>
      </c>
      <c r="E85" s="1"/>
      <c r="F85" s="80" t="str">
        <f>IF(F84="","",F84)</f>
        <v/>
      </c>
      <c r="G85" s="75" t="e">
        <f t="shared" si="7"/>
        <v>#VALUE!</v>
      </c>
      <c r="H85" s="76" t="e">
        <f t="shared" si="8"/>
        <v>#VALUE!</v>
      </c>
      <c r="I85" s="1"/>
    </row>
    <row r="86" spans="1:10" ht="15.75" customHeight="1" thickBot="1" x14ac:dyDescent="0.3">
      <c r="A86" s="113" t="s">
        <v>42</v>
      </c>
      <c r="B86" s="114"/>
      <c r="C86" s="5" t="s">
        <v>16</v>
      </c>
      <c r="D86" s="5" t="s">
        <v>17</v>
      </c>
      <c r="E86" s="5" t="s">
        <v>18</v>
      </c>
      <c r="F86" s="5" t="s">
        <v>19</v>
      </c>
      <c r="G86" s="5" t="s">
        <v>9</v>
      </c>
      <c r="H86" s="5" t="s">
        <v>20</v>
      </c>
      <c r="I86" s="5" t="s">
        <v>21</v>
      </c>
      <c r="J86" s="77" t="s">
        <v>30</v>
      </c>
    </row>
    <row r="87" spans="1:10" ht="15.75" thickBot="1" x14ac:dyDescent="0.3">
      <c r="A87" s="115"/>
      <c r="B87" s="116"/>
      <c r="C87" s="2" t="str">
        <f>$C$74</f>
        <v xml:space="preserve">, </v>
      </c>
      <c r="D87" s="2">
        <f t="shared" ref="D87:F90" si="9">SUMIF($C$74:$C$85,$C87,D$74:D$85)</f>
        <v>12</v>
      </c>
      <c r="E87" s="2">
        <f t="shared" si="9"/>
        <v>0</v>
      </c>
      <c r="F87" s="2">
        <f t="shared" si="9"/>
        <v>0</v>
      </c>
      <c r="G87" s="3" t="e">
        <f>TRUNC(E87/F87,3)</f>
        <v>#DIV/0!</v>
      </c>
      <c r="H87" s="3" t="e">
        <f t="array" ref="H87">MAX(IF(($C$74:$C$85=$C87),H$74:H$85))</f>
        <v>#DIV/0!</v>
      </c>
      <c r="I87" s="2">
        <f t="array" ref="I87">MAX(IF(($C$74:$C$85=$C87),I$74:I$85))</f>
        <v>0</v>
      </c>
      <c r="J87" s="78">
        <v>1</v>
      </c>
    </row>
    <row r="88" spans="1:10" ht="15.75" thickBot="1" x14ac:dyDescent="0.3">
      <c r="A88" s="115"/>
      <c r="B88" s="116"/>
      <c r="C88" s="2" t="str">
        <f>$C$75</f>
        <v xml:space="preserve">, </v>
      </c>
      <c r="D88" s="2">
        <f t="shared" si="9"/>
        <v>12</v>
      </c>
      <c r="E88" s="2">
        <f t="shared" si="9"/>
        <v>0</v>
      </c>
      <c r="F88" s="2">
        <f t="shared" si="9"/>
        <v>0</v>
      </c>
      <c r="G88" s="3" t="e">
        <f>TRUNC(E88/F88,3)</f>
        <v>#DIV/0!</v>
      </c>
      <c r="H88" s="3" t="e">
        <f t="array" ref="H88">MAX(IF(($C$74:$C$85=$C88),H$74:H$85))</f>
        <v>#DIV/0!</v>
      </c>
      <c r="I88" s="2">
        <f t="array" ref="I88">MAX(IF(($C$74:$C$85=$C88),I$74:I$85))</f>
        <v>0</v>
      </c>
      <c r="J88" s="78">
        <v>2</v>
      </c>
    </row>
    <row r="89" spans="1:10" ht="15.75" thickBot="1" x14ac:dyDescent="0.3">
      <c r="A89" s="115"/>
      <c r="B89" s="116"/>
      <c r="C89" s="2" t="str">
        <f>$C$76</f>
        <v xml:space="preserve">, </v>
      </c>
      <c r="D89" s="2">
        <f t="shared" si="9"/>
        <v>12</v>
      </c>
      <c r="E89" s="2">
        <f t="shared" si="9"/>
        <v>0</v>
      </c>
      <c r="F89" s="2">
        <f t="shared" si="9"/>
        <v>0</v>
      </c>
      <c r="G89" s="3" t="e">
        <f>TRUNC(E89/F89,3)</f>
        <v>#DIV/0!</v>
      </c>
      <c r="H89" s="3" t="e">
        <f t="array" ref="H89">MAX(IF(($C$74:$C$85=$C89),H$74:H$85))</f>
        <v>#DIV/0!</v>
      </c>
      <c r="I89" s="2">
        <f t="array" ref="I89">MAX(IF(($C$74:$C$85=$C89),I$74:I$85))</f>
        <v>0</v>
      </c>
      <c r="J89" s="79">
        <v>3</v>
      </c>
    </row>
    <row r="90" spans="1:10" ht="15.75" thickBot="1" x14ac:dyDescent="0.3">
      <c r="A90" s="117"/>
      <c r="B90" s="118"/>
      <c r="C90" s="2" t="str">
        <f>$C$77</f>
        <v xml:space="preserve">, </v>
      </c>
      <c r="D90" s="2">
        <f t="shared" si="9"/>
        <v>12</v>
      </c>
      <c r="E90" s="2">
        <f t="shared" si="9"/>
        <v>0</v>
      </c>
      <c r="F90" s="2">
        <f t="shared" si="9"/>
        <v>0</v>
      </c>
      <c r="G90" s="3" t="e">
        <f>TRUNC(E90/F90,3)</f>
        <v>#DIV/0!</v>
      </c>
      <c r="H90" s="3" t="e">
        <f t="array" ref="H90">MAX(IF(($C$74:$C$85=$C90),H$74:H$85))</f>
        <v>#DIV/0!</v>
      </c>
      <c r="I90" s="2">
        <f t="array" ref="I90">MAX(IF(($C$74:$C$85=$C90),I$74:I$85))</f>
        <v>0</v>
      </c>
      <c r="J90" s="79">
        <v>4</v>
      </c>
    </row>
    <row r="93" spans="1:10" x14ac:dyDescent="0.25">
      <c r="A93" s="110" t="s">
        <v>47</v>
      </c>
      <c r="B93" s="111"/>
      <c r="C93" s="111"/>
      <c r="D93" s="111"/>
      <c r="E93" s="111"/>
      <c r="F93" s="111"/>
      <c r="G93" s="111"/>
      <c r="H93" s="111"/>
      <c r="I93" s="112"/>
    </row>
    <row r="94" spans="1:10" ht="15.75" thickBot="1" x14ac:dyDescent="0.3">
      <c r="A94" s="54" t="s">
        <v>38</v>
      </c>
      <c r="B94" s="54" t="s">
        <v>15</v>
      </c>
      <c r="C94" s="54" t="s">
        <v>16</v>
      </c>
      <c r="D94" s="54" t="s">
        <v>17</v>
      </c>
      <c r="E94" s="55" t="s">
        <v>18</v>
      </c>
      <c r="F94" s="55" t="s">
        <v>19</v>
      </c>
      <c r="G94" s="54" t="s">
        <v>9</v>
      </c>
      <c r="H94" s="54" t="s">
        <v>20</v>
      </c>
      <c r="I94" s="55" t="s">
        <v>21</v>
      </c>
    </row>
    <row r="95" spans="1:10" ht="15.75" thickBot="1" x14ac:dyDescent="0.3">
      <c r="A95" s="58">
        <v>4</v>
      </c>
      <c r="B95" s="58" t="s">
        <v>49</v>
      </c>
      <c r="C95" s="58" t="str">
        <f>VLOOKUP(B95,$A$12:$D$27,4,0)</f>
        <v xml:space="preserve">, </v>
      </c>
      <c r="D95" s="56">
        <f>IF(E95&gt;E96,2,IF(E95=E96,1,0))</f>
        <v>1</v>
      </c>
      <c r="E95" s="1"/>
      <c r="F95" s="1"/>
      <c r="G95" s="59" t="e">
        <f t="shared" ref="G95:G106" si="10">TRUNC(E95/F95,3)</f>
        <v>#DIV/0!</v>
      </c>
      <c r="H95" s="60" t="e">
        <f t="shared" ref="H95:H106" si="11">IF(D95&gt;0,G95,"-,---")</f>
        <v>#DIV/0!</v>
      </c>
      <c r="I95" s="1"/>
    </row>
    <row r="96" spans="1:10" ht="15.75" thickBot="1" x14ac:dyDescent="0.3">
      <c r="A96" s="61">
        <v>4</v>
      </c>
      <c r="B96" s="61" t="s">
        <v>50</v>
      </c>
      <c r="C96" s="61" t="str">
        <f>VLOOKUP(B96,$A$12:$D$27,4,0)</f>
        <v xml:space="preserve">, </v>
      </c>
      <c r="D96" s="62">
        <f>IF(E96&gt;E95,2,IF(E96=E95,1,0))</f>
        <v>1</v>
      </c>
      <c r="E96" s="1"/>
      <c r="F96" s="63" t="str">
        <f>IF(F95="","",F95)</f>
        <v/>
      </c>
      <c r="G96" s="64" t="e">
        <f t="shared" si="10"/>
        <v>#VALUE!</v>
      </c>
      <c r="H96" s="65" t="e">
        <f t="shared" si="11"/>
        <v>#VALUE!</v>
      </c>
      <c r="I96" s="1"/>
    </row>
    <row r="97" spans="1:10" ht="15.75" thickBot="1" x14ac:dyDescent="0.3">
      <c r="A97" s="58">
        <v>8</v>
      </c>
      <c r="B97" s="66" t="s">
        <v>51</v>
      </c>
      <c r="C97" s="66" t="str">
        <f>VLOOKUP(B97,$A$12:$D$27,4,0)</f>
        <v xml:space="preserve">, </v>
      </c>
      <c r="D97" s="67">
        <f>IF(E97&gt;E98,2,IF(E97=E98,1,0))</f>
        <v>1</v>
      </c>
      <c r="E97" s="1"/>
      <c r="F97" s="1"/>
      <c r="G97" s="68" t="e">
        <f t="shared" si="10"/>
        <v>#DIV/0!</v>
      </c>
      <c r="H97" s="69" t="e">
        <f t="shared" si="11"/>
        <v>#DIV/0!</v>
      </c>
      <c r="I97" s="1"/>
    </row>
    <row r="98" spans="1:10" ht="15.75" thickBot="1" x14ac:dyDescent="0.3">
      <c r="A98" s="61">
        <v>8</v>
      </c>
      <c r="B98" s="61" t="s">
        <v>52</v>
      </c>
      <c r="C98" s="61" t="str">
        <f>VLOOKUP(B98,$A$12:$D$27,4,0)</f>
        <v xml:space="preserve">, </v>
      </c>
      <c r="D98" s="62">
        <f>IF(E98&gt;E97,2,IF(E98=E97,1,0))</f>
        <v>1</v>
      </c>
      <c r="E98" s="1"/>
      <c r="F98" s="63" t="str">
        <f>IF(F97="","",F97)</f>
        <v/>
      </c>
      <c r="G98" s="64" t="e">
        <f t="shared" si="10"/>
        <v>#VALUE!</v>
      </c>
      <c r="H98" s="65" t="e">
        <f t="shared" si="11"/>
        <v>#VALUE!</v>
      </c>
      <c r="I98" s="1"/>
    </row>
    <row r="99" spans="1:10" ht="15.75" thickBot="1" x14ac:dyDescent="0.3">
      <c r="A99" s="58">
        <v>12</v>
      </c>
      <c r="B99" s="66" t="s">
        <v>85</v>
      </c>
      <c r="C99" s="66" t="str">
        <f>IF(D95&gt;D96,C95,IF(D95=D96,IF(I95&gt;I96,C95,C96),C96))</f>
        <v xml:space="preserve">, </v>
      </c>
      <c r="D99" s="67">
        <f>IF(E99&gt;E100,2,IF(E99=E100,1,0))</f>
        <v>1</v>
      </c>
      <c r="E99" s="1"/>
      <c r="F99" s="1"/>
      <c r="G99" s="68" t="e">
        <f t="shared" si="10"/>
        <v>#DIV/0!</v>
      </c>
      <c r="H99" s="69" t="e">
        <f t="shared" si="11"/>
        <v>#DIV/0!</v>
      </c>
      <c r="I99" s="1"/>
    </row>
    <row r="100" spans="1:10" ht="15.75" thickBot="1" x14ac:dyDescent="0.3">
      <c r="A100" s="61">
        <v>12</v>
      </c>
      <c r="B100" s="61" t="s">
        <v>86</v>
      </c>
      <c r="C100" s="61" t="str">
        <f>IF(D97&gt;D98,C97,IF(D97=D98,IF(I97&gt;I98,C97,C98),C98))</f>
        <v xml:space="preserve">, </v>
      </c>
      <c r="D100" s="62">
        <f>IF(E100&gt;E99,2,IF(E100=E99,1,0))</f>
        <v>1</v>
      </c>
      <c r="E100" s="1"/>
      <c r="F100" s="63" t="str">
        <f>IF(F99="","",F99)</f>
        <v/>
      </c>
      <c r="G100" s="64" t="e">
        <f t="shared" si="10"/>
        <v>#VALUE!</v>
      </c>
      <c r="H100" s="65" t="e">
        <f t="shared" si="11"/>
        <v>#VALUE!</v>
      </c>
      <c r="I100" s="1"/>
    </row>
    <row r="101" spans="1:10" ht="15.75" thickBot="1" x14ac:dyDescent="0.3">
      <c r="A101" s="58">
        <v>16</v>
      </c>
      <c r="B101" s="66" t="s">
        <v>87</v>
      </c>
      <c r="C101" s="66" t="str">
        <f>IF(D95&lt;D96,C95,IF(D95=D96,IF(I95&lt;I96,C95,C96),C96))</f>
        <v xml:space="preserve">, </v>
      </c>
      <c r="D101" s="67">
        <f>IF(E101&gt;E102,2,IF(E101=E102,1,0))</f>
        <v>1</v>
      </c>
      <c r="E101" s="1"/>
      <c r="F101" s="1"/>
      <c r="G101" s="68" t="e">
        <f t="shared" si="10"/>
        <v>#DIV/0!</v>
      </c>
      <c r="H101" s="69" t="e">
        <f t="shared" si="11"/>
        <v>#DIV/0!</v>
      </c>
      <c r="I101" s="1"/>
    </row>
    <row r="102" spans="1:10" ht="15.75" thickBot="1" x14ac:dyDescent="0.3">
      <c r="A102" s="61">
        <v>16</v>
      </c>
      <c r="B102" s="61" t="s">
        <v>88</v>
      </c>
      <c r="C102" s="61" t="str">
        <f>IF(D97&lt;D98,C97,IF(D97=D98,IF(I97&lt;I98,C97,C98),C98))</f>
        <v xml:space="preserve">, </v>
      </c>
      <c r="D102" s="62">
        <f>IF(E102&gt;E101,2,IF(E102=E101,1,0))</f>
        <v>1</v>
      </c>
      <c r="E102" s="1"/>
      <c r="F102" s="63" t="str">
        <f>IF(F101="","",F101)</f>
        <v/>
      </c>
      <c r="G102" s="64" t="e">
        <f t="shared" si="10"/>
        <v>#VALUE!</v>
      </c>
      <c r="H102" s="65" t="e">
        <f t="shared" si="11"/>
        <v>#VALUE!</v>
      </c>
      <c r="I102" s="1"/>
    </row>
    <row r="103" spans="1:10" ht="15.75" thickBot="1" x14ac:dyDescent="0.3">
      <c r="A103" s="58">
        <v>20</v>
      </c>
      <c r="B103" s="70" t="s">
        <v>85</v>
      </c>
      <c r="C103" s="66" t="str">
        <f>IF(D95&gt;D96,C95,IF(D95=D96,IF(I95&gt;I96,C95,C96),C96))</f>
        <v xml:space="preserve">, </v>
      </c>
      <c r="D103" s="67">
        <f>IF(E103&gt;E104,2,IF(E103=E104,1,0))</f>
        <v>1</v>
      </c>
      <c r="E103" s="1"/>
      <c r="F103" s="1"/>
      <c r="G103" s="68" t="e">
        <f t="shared" si="10"/>
        <v>#DIV/0!</v>
      </c>
      <c r="H103" s="69" t="e">
        <f t="shared" si="11"/>
        <v>#DIV/0!</v>
      </c>
      <c r="I103" s="1"/>
    </row>
    <row r="104" spans="1:10" ht="15.75" thickBot="1" x14ac:dyDescent="0.3">
      <c r="A104" s="61">
        <v>20</v>
      </c>
      <c r="B104" s="71" t="s">
        <v>88</v>
      </c>
      <c r="C104" s="61" t="str">
        <f>IF(D98&lt;D97,C98,IF(D98=D97,IF(I98&lt;I97,C98,C97),C97))</f>
        <v xml:space="preserve">, </v>
      </c>
      <c r="D104" s="62">
        <f>IF(E104&gt;E103,2,IF(E104=E103,1,0))</f>
        <v>1</v>
      </c>
      <c r="E104" s="1"/>
      <c r="F104" s="63" t="str">
        <f>IF(F103="","",F103)</f>
        <v/>
      </c>
      <c r="G104" s="64" t="e">
        <f t="shared" si="10"/>
        <v>#VALUE!</v>
      </c>
      <c r="H104" s="65" t="e">
        <f t="shared" si="11"/>
        <v>#VALUE!</v>
      </c>
      <c r="I104" s="1"/>
    </row>
    <row r="105" spans="1:10" ht="15.75" thickBot="1" x14ac:dyDescent="0.3">
      <c r="A105" s="58">
        <v>24</v>
      </c>
      <c r="B105" s="70" t="s">
        <v>86</v>
      </c>
      <c r="C105" s="66" t="str">
        <f>IF(D97&gt;D98,C97,IF(D97=D98,IF(I97&gt;I98,C97,C98),C98))</f>
        <v xml:space="preserve">, </v>
      </c>
      <c r="D105" s="67">
        <f>IF(E105&gt;E106,2,IF(E105=E106,1,0))</f>
        <v>1</v>
      </c>
      <c r="E105" s="1"/>
      <c r="F105" s="1"/>
      <c r="G105" s="68" t="e">
        <f t="shared" si="10"/>
        <v>#DIV/0!</v>
      </c>
      <c r="H105" s="69" t="e">
        <f t="shared" si="11"/>
        <v>#DIV/0!</v>
      </c>
      <c r="I105" s="1"/>
    </row>
    <row r="106" spans="1:10" ht="15.75" thickBot="1" x14ac:dyDescent="0.3">
      <c r="A106" s="61">
        <v>24</v>
      </c>
      <c r="B106" s="72" t="s">
        <v>87</v>
      </c>
      <c r="C106" s="73" t="str">
        <f>IF(D96&lt;D95,C96,IF(D96=D95,IF(I96&lt;I95,C96,C95),C95))</f>
        <v xml:space="preserve">, </v>
      </c>
      <c r="D106" s="74">
        <f>IF(E106&gt;E105,2,IF(E106=E105,1,0))</f>
        <v>1</v>
      </c>
      <c r="E106" s="1"/>
      <c r="F106" s="80" t="str">
        <f>IF(F105="","",F105)</f>
        <v/>
      </c>
      <c r="G106" s="75" t="e">
        <f t="shared" si="10"/>
        <v>#VALUE!</v>
      </c>
      <c r="H106" s="76" t="e">
        <f t="shared" si="11"/>
        <v>#VALUE!</v>
      </c>
      <c r="I106" s="1"/>
    </row>
    <row r="107" spans="1:10" ht="15.75" customHeight="1" thickBot="1" x14ac:dyDescent="0.3">
      <c r="A107" s="113" t="s">
        <v>48</v>
      </c>
      <c r="B107" s="114"/>
      <c r="C107" s="5" t="s">
        <v>16</v>
      </c>
      <c r="D107" s="5" t="s">
        <v>17</v>
      </c>
      <c r="E107" s="5" t="s">
        <v>18</v>
      </c>
      <c r="F107" s="5" t="s">
        <v>19</v>
      </c>
      <c r="G107" s="5" t="s">
        <v>9</v>
      </c>
      <c r="H107" s="5" t="s">
        <v>20</v>
      </c>
      <c r="I107" s="5" t="s">
        <v>21</v>
      </c>
      <c r="J107" s="77" t="s">
        <v>30</v>
      </c>
    </row>
    <row r="108" spans="1:10" ht="15.75" thickBot="1" x14ac:dyDescent="0.3">
      <c r="A108" s="115"/>
      <c r="B108" s="116"/>
      <c r="C108" s="2" t="str">
        <f>$C$97</f>
        <v xml:space="preserve">, </v>
      </c>
      <c r="D108" s="2">
        <f t="shared" ref="D108:F111" si="12">SUMIF($C$95:$C$106,$C108,D$95:D$106)</f>
        <v>12</v>
      </c>
      <c r="E108" s="2">
        <f t="shared" si="12"/>
        <v>0</v>
      </c>
      <c r="F108" s="2">
        <f t="shared" si="12"/>
        <v>0</v>
      </c>
      <c r="G108" s="3" t="e">
        <f>TRUNC(E108/F108,3)</f>
        <v>#DIV/0!</v>
      </c>
      <c r="H108" s="3" t="e">
        <f t="array" ref="H108">MAX(IF(($C$95:$C$106=$C108),H$95:H$106))</f>
        <v>#DIV/0!</v>
      </c>
      <c r="I108" s="2">
        <f t="array" ref="I108">MAX(IF(($C$95:$C$106=$C108),I$95:I$106))</f>
        <v>0</v>
      </c>
      <c r="J108" s="78">
        <v>1</v>
      </c>
    </row>
    <row r="109" spans="1:10" ht="15.75" thickBot="1" x14ac:dyDescent="0.3">
      <c r="A109" s="115"/>
      <c r="B109" s="116"/>
      <c r="C109" s="2" t="str">
        <f>$C$95</f>
        <v xml:space="preserve">, </v>
      </c>
      <c r="D109" s="2">
        <f t="shared" si="12"/>
        <v>12</v>
      </c>
      <c r="E109" s="2">
        <f t="shared" si="12"/>
        <v>0</v>
      </c>
      <c r="F109" s="2">
        <f t="shared" si="12"/>
        <v>0</v>
      </c>
      <c r="G109" s="3" t="e">
        <f>TRUNC(E109/F109,3)</f>
        <v>#DIV/0!</v>
      </c>
      <c r="H109" s="3" t="e">
        <f t="array" ref="H109">MAX(IF(($C$95:$C$106=$C109),H$95:H$106))</f>
        <v>#DIV/0!</v>
      </c>
      <c r="I109" s="2">
        <f t="array" ref="I109">MAX(IF(($C$95:$C$106=$C109),I$95:I$106))</f>
        <v>0</v>
      </c>
      <c r="J109" s="78">
        <v>2</v>
      </c>
    </row>
    <row r="110" spans="1:10" ht="15.75" thickBot="1" x14ac:dyDescent="0.3">
      <c r="A110" s="115"/>
      <c r="B110" s="116"/>
      <c r="C110" s="2" t="str">
        <f>$C$96</f>
        <v xml:space="preserve">, </v>
      </c>
      <c r="D110" s="2">
        <f t="shared" si="12"/>
        <v>12</v>
      </c>
      <c r="E110" s="2">
        <f t="shared" si="12"/>
        <v>0</v>
      </c>
      <c r="F110" s="2">
        <f t="shared" si="12"/>
        <v>0</v>
      </c>
      <c r="G110" s="3" t="e">
        <f>TRUNC(E110/F110,3)</f>
        <v>#DIV/0!</v>
      </c>
      <c r="H110" s="3" t="e">
        <f t="array" ref="H110">MAX(IF(($C$95:$C$106=$C110),H$95:H$106))</f>
        <v>#DIV/0!</v>
      </c>
      <c r="I110" s="2">
        <f t="array" ref="I110">MAX(IF(($C$95:$C$106=$C110),I$95:I$106))</f>
        <v>0</v>
      </c>
      <c r="J110" s="79">
        <v>3</v>
      </c>
    </row>
    <row r="111" spans="1:10" ht="15.75" thickBot="1" x14ac:dyDescent="0.3">
      <c r="A111" s="117"/>
      <c r="B111" s="118"/>
      <c r="C111" s="2" t="str">
        <f>$C$98</f>
        <v xml:space="preserve">, </v>
      </c>
      <c r="D111" s="2">
        <f t="shared" si="12"/>
        <v>12</v>
      </c>
      <c r="E111" s="2">
        <f t="shared" si="12"/>
        <v>0</v>
      </c>
      <c r="F111" s="2">
        <f t="shared" si="12"/>
        <v>0</v>
      </c>
      <c r="G111" s="3" t="e">
        <f>TRUNC(E111/F111,3)</f>
        <v>#DIV/0!</v>
      </c>
      <c r="H111" s="3" t="e">
        <f t="array" ref="H111">MAX(IF(($C$95:$C$106=$C111),H$95:H$106))</f>
        <v>#DIV/0!</v>
      </c>
      <c r="I111" s="2">
        <f t="array" ref="I111">MAX(IF(($C$95:$C$106=$C111),I$95:I$106))</f>
        <v>0</v>
      </c>
      <c r="J111" s="79">
        <v>4</v>
      </c>
    </row>
    <row r="114" spans="1:10" x14ac:dyDescent="0.25">
      <c r="A114" s="110" t="s">
        <v>54</v>
      </c>
      <c r="B114" s="111"/>
      <c r="C114" s="111"/>
      <c r="D114" s="111"/>
      <c r="E114" s="111"/>
      <c r="F114" s="111"/>
      <c r="G114" s="111"/>
      <c r="H114" s="111"/>
      <c r="I114" s="111"/>
      <c r="J114" s="112"/>
    </row>
    <row r="115" spans="1:10" ht="15.75" thickBot="1" x14ac:dyDescent="0.3">
      <c r="A115" s="86" t="s">
        <v>16</v>
      </c>
      <c r="B115" s="86" t="s">
        <v>8</v>
      </c>
      <c r="C115" s="86" t="s">
        <v>55</v>
      </c>
      <c r="D115" s="86" t="s">
        <v>17</v>
      </c>
      <c r="E115" s="86" t="s">
        <v>18</v>
      </c>
      <c r="F115" s="86" t="s">
        <v>19</v>
      </c>
      <c r="G115" s="86" t="s">
        <v>9</v>
      </c>
      <c r="H115" s="86" t="s">
        <v>20</v>
      </c>
      <c r="I115" s="86" t="s">
        <v>21</v>
      </c>
      <c r="J115" s="81" t="s">
        <v>56</v>
      </c>
    </row>
    <row r="116" spans="1:10" ht="15.75" thickBot="1" x14ac:dyDescent="0.3">
      <c r="A116" s="87" t="str">
        <f>$D$20</f>
        <v xml:space="preserve">, </v>
      </c>
      <c r="B116" s="87" t="str">
        <f t="shared" ref="B116:B131" si="13">VLOOKUP(A116,$D$12:$F$27,3,0)</f>
        <v>A</v>
      </c>
      <c r="C116" s="87">
        <f t="shared" ref="C116:C131" si="14">IF($B116="A",VLOOKUP($A116,$C$45:$J$48,8,0),IF($B116="B",VLOOKUP($A116,$C$66:$J$69,8,0),IF($B116="C",VLOOKUP($A116,$C$87:$J$90,8,0),VLOOKUP($A116,$C$108:$J$111,8,0))))</f>
        <v>1</v>
      </c>
      <c r="D116" s="87">
        <f t="shared" ref="D116:D131" si="15">IF($B116="A",VLOOKUP($A116,$C$45:$J$48,2,0),IF($B116="B",VLOOKUP($A116,$C$66:$J$69,2,0),IF($B116="C",VLOOKUP($A116,$C$87:$J$90,2,0),VLOOKUP($A116,$C$108:$J$111,2,0))))</f>
        <v>12</v>
      </c>
      <c r="E116" s="87">
        <f t="shared" ref="E116:E131" si="16">IF($B116="A",VLOOKUP($A116,$C$45:$J$48,3,0),IF($B116="B",VLOOKUP($A116,$C$66:$J$69,3,0),IF($B116="C",VLOOKUP($A116,$C$87:$J$90,3,0),VLOOKUP($A116,$C$108:$J$111,3,0))))</f>
        <v>0</v>
      </c>
      <c r="F116" s="87">
        <f t="shared" ref="F116:F131" si="17">IF($B116="A",VLOOKUP($A116,$C$45:$J$48,4,0),IF($B116="B",VLOOKUP($A116,$C$66:$J$69,4,0),IF($B116="C",VLOOKUP($A116,$C$87:$J$90,4,0),VLOOKUP($A116,$C$108:$J$111,4,0))))</f>
        <v>0</v>
      </c>
      <c r="G116" s="88" t="e">
        <f t="shared" ref="G116:G131" si="18">TRUNC(E116/F116,3)</f>
        <v>#DIV/0!</v>
      </c>
      <c r="H116" s="88" t="e">
        <f t="shared" ref="H116:H131" si="19">IF($B116="A",VLOOKUP($A116,$C$45:$J$48,6,0),IF($B116="B",VLOOKUP($A116,$C$66:$J$69,6,0),IF($B116="C",VLOOKUP($A116,$C$87:$J$90,6,0),VLOOKUP($A116,$C$108:$J$111,6,0))))</f>
        <v>#DIV/0!</v>
      </c>
      <c r="I116" s="89">
        <f t="shared" ref="I116:I131" si="20">IF($B116="A",VLOOKUP($A116,$C$45:$J$48,7,0),IF($B116="B",VLOOKUP($A116,$C$66:$J$69,7,0),IF($B116="C",VLOOKUP($A116,$C$87:$J$90,7,0),VLOOKUP($A116,$C$108:$J$111,7,0))))</f>
        <v>0</v>
      </c>
      <c r="J116" s="82">
        <v>1</v>
      </c>
    </row>
    <row r="117" spans="1:10" ht="15.75" thickBot="1" x14ac:dyDescent="0.3">
      <c r="A117" s="87" t="str">
        <f>$D$19</f>
        <v xml:space="preserve">, </v>
      </c>
      <c r="B117" s="87" t="str">
        <f t="shared" si="13"/>
        <v>A</v>
      </c>
      <c r="C117" s="87">
        <f t="shared" si="14"/>
        <v>1</v>
      </c>
      <c r="D117" s="87">
        <f t="shared" si="15"/>
        <v>12</v>
      </c>
      <c r="E117" s="87">
        <f t="shared" si="16"/>
        <v>0</v>
      </c>
      <c r="F117" s="87">
        <f t="shared" si="17"/>
        <v>0</v>
      </c>
      <c r="G117" s="88" t="e">
        <f t="shared" si="18"/>
        <v>#DIV/0!</v>
      </c>
      <c r="H117" s="88" t="e">
        <f t="shared" si="19"/>
        <v>#DIV/0!</v>
      </c>
      <c r="I117" s="89">
        <f t="shared" si="20"/>
        <v>0</v>
      </c>
      <c r="J117" s="82">
        <v>2</v>
      </c>
    </row>
    <row r="118" spans="1:10" ht="15.75" thickBot="1" x14ac:dyDescent="0.3">
      <c r="A118" s="87" t="str">
        <f>$D$15</f>
        <v xml:space="preserve">, </v>
      </c>
      <c r="B118" s="87" t="str">
        <f t="shared" si="13"/>
        <v>A</v>
      </c>
      <c r="C118" s="87">
        <f t="shared" si="14"/>
        <v>1</v>
      </c>
      <c r="D118" s="87">
        <f t="shared" si="15"/>
        <v>12</v>
      </c>
      <c r="E118" s="87">
        <f t="shared" si="16"/>
        <v>0</v>
      </c>
      <c r="F118" s="87">
        <f t="shared" si="17"/>
        <v>0</v>
      </c>
      <c r="G118" s="88" t="e">
        <f t="shared" si="18"/>
        <v>#DIV/0!</v>
      </c>
      <c r="H118" s="88" t="e">
        <f t="shared" si="19"/>
        <v>#DIV/0!</v>
      </c>
      <c r="I118" s="89">
        <f t="shared" si="20"/>
        <v>0</v>
      </c>
      <c r="J118" s="82">
        <v>3</v>
      </c>
    </row>
    <row r="119" spans="1:10" ht="15.75" thickBot="1" x14ac:dyDescent="0.3">
      <c r="A119" s="87" t="str">
        <f>$D$25</f>
        <v xml:space="preserve">, </v>
      </c>
      <c r="B119" s="87" t="str">
        <f t="shared" si="13"/>
        <v>A</v>
      </c>
      <c r="C119" s="87">
        <f t="shared" si="14"/>
        <v>1</v>
      </c>
      <c r="D119" s="87">
        <f t="shared" si="15"/>
        <v>12</v>
      </c>
      <c r="E119" s="87">
        <f t="shared" si="16"/>
        <v>0</v>
      </c>
      <c r="F119" s="87">
        <f t="shared" si="17"/>
        <v>0</v>
      </c>
      <c r="G119" s="88" t="e">
        <f t="shared" si="18"/>
        <v>#DIV/0!</v>
      </c>
      <c r="H119" s="88" t="e">
        <f t="shared" si="19"/>
        <v>#DIV/0!</v>
      </c>
      <c r="I119" s="89">
        <f t="shared" si="20"/>
        <v>0</v>
      </c>
      <c r="J119" s="82">
        <v>4</v>
      </c>
    </row>
    <row r="120" spans="1:10" ht="15.75" thickBot="1" x14ac:dyDescent="0.3">
      <c r="A120" s="87" t="str">
        <f>$D$24</f>
        <v xml:space="preserve">, </v>
      </c>
      <c r="B120" s="87" t="str">
        <f t="shared" si="13"/>
        <v>A</v>
      </c>
      <c r="C120" s="87">
        <f t="shared" si="14"/>
        <v>1</v>
      </c>
      <c r="D120" s="87">
        <f t="shared" si="15"/>
        <v>12</v>
      </c>
      <c r="E120" s="87">
        <f t="shared" si="16"/>
        <v>0</v>
      </c>
      <c r="F120" s="87">
        <f t="shared" si="17"/>
        <v>0</v>
      </c>
      <c r="G120" s="88" t="e">
        <f t="shared" si="18"/>
        <v>#DIV/0!</v>
      </c>
      <c r="H120" s="88" t="e">
        <f t="shared" si="19"/>
        <v>#DIV/0!</v>
      </c>
      <c r="I120" s="89">
        <f t="shared" si="20"/>
        <v>0</v>
      </c>
      <c r="J120" s="82">
        <v>5</v>
      </c>
    </row>
    <row r="121" spans="1:10" ht="15.75" thickBot="1" x14ac:dyDescent="0.3">
      <c r="A121" s="87" t="str">
        <f>$D$16</f>
        <v xml:space="preserve">, </v>
      </c>
      <c r="B121" s="87" t="str">
        <f t="shared" si="13"/>
        <v>A</v>
      </c>
      <c r="C121" s="87">
        <f t="shared" si="14"/>
        <v>1</v>
      </c>
      <c r="D121" s="87">
        <f t="shared" si="15"/>
        <v>12</v>
      </c>
      <c r="E121" s="87">
        <f t="shared" si="16"/>
        <v>0</v>
      </c>
      <c r="F121" s="87">
        <f t="shared" si="17"/>
        <v>0</v>
      </c>
      <c r="G121" s="88" t="e">
        <f t="shared" si="18"/>
        <v>#DIV/0!</v>
      </c>
      <c r="H121" s="88" t="e">
        <f t="shared" si="19"/>
        <v>#DIV/0!</v>
      </c>
      <c r="I121" s="89">
        <f t="shared" si="20"/>
        <v>0</v>
      </c>
      <c r="J121" s="82">
        <v>6</v>
      </c>
    </row>
    <row r="122" spans="1:10" ht="15.75" thickBot="1" x14ac:dyDescent="0.3">
      <c r="A122" s="87" t="str">
        <f>$D$23</f>
        <v xml:space="preserve">, </v>
      </c>
      <c r="B122" s="87" t="str">
        <f t="shared" si="13"/>
        <v>A</v>
      </c>
      <c r="C122" s="87">
        <f t="shared" si="14"/>
        <v>1</v>
      </c>
      <c r="D122" s="87">
        <f t="shared" si="15"/>
        <v>12</v>
      </c>
      <c r="E122" s="87">
        <f t="shared" si="16"/>
        <v>0</v>
      </c>
      <c r="F122" s="87">
        <f t="shared" si="17"/>
        <v>0</v>
      </c>
      <c r="G122" s="88" t="e">
        <f t="shared" si="18"/>
        <v>#DIV/0!</v>
      </c>
      <c r="H122" s="88" t="e">
        <f t="shared" si="19"/>
        <v>#DIV/0!</v>
      </c>
      <c r="I122" s="89">
        <f t="shared" si="20"/>
        <v>0</v>
      </c>
      <c r="J122" s="82">
        <v>7</v>
      </c>
    </row>
    <row r="123" spans="1:10" ht="15.75" thickBot="1" x14ac:dyDescent="0.3">
      <c r="A123" s="87" t="str">
        <f>$D$13</f>
        <v xml:space="preserve">, </v>
      </c>
      <c r="B123" s="87" t="str">
        <f t="shared" si="13"/>
        <v>A</v>
      </c>
      <c r="C123" s="87">
        <f t="shared" si="14"/>
        <v>1</v>
      </c>
      <c r="D123" s="87">
        <f t="shared" si="15"/>
        <v>12</v>
      </c>
      <c r="E123" s="87">
        <f t="shared" si="16"/>
        <v>0</v>
      </c>
      <c r="F123" s="87">
        <f t="shared" si="17"/>
        <v>0</v>
      </c>
      <c r="G123" s="88" t="e">
        <f t="shared" si="18"/>
        <v>#DIV/0!</v>
      </c>
      <c r="H123" s="88" t="e">
        <f t="shared" si="19"/>
        <v>#DIV/0!</v>
      </c>
      <c r="I123" s="89">
        <f t="shared" si="20"/>
        <v>0</v>
      </c>
      <c r="J123" s="82">
        <v>8</v>
      </c>
    </row>
    <row r="124" spans="1:10" ht="15.75" thickBot="1" x14ac:dyDescent="0.3">
      <c r="A124" s="87" t="str">
        <f>$D$17</f>
        <v xml:space="preserve">, </v>
      </c>
      <c r="B124" s="87" t="str">
        <f t="shared" si="13"/>
        <v>A</v>
      </c>
      <c r="C124" s="87">
        <f t="shared" si="14"/>
        <v>1</v>
      </c>
      <c r="D124" s="87">
        <f t="shared" si="15"/>
        <v>12</v>
      </c>
      <c r="E124" s="87">
        <f t="shared" si="16"/>
        <v>0</v>
      </c>
      <c r="F124" s="87">
        <f t="shared" si="17"/>
        <v>0</v>
      </c>
      <c r="G124" s="88" t="e">
        <f t="shared" si="18"/>
        <v>#DIV/0!</v>
      </c>
      <c r="H124" s="88" t="e">
        <f t="shared" si="19"/>
        <v>#DIV/0!</v>
      </c>
      <c r="I124" s="89">
        <f t="shared" si="20"/>
        <v>0</v>
      </c>
      <c r="J124" s="83">
        <v>9</v>
      </c>
    </row>
    <row r="125" spans="1:10" ht="15.75" thickBot="1" x14ac:dyDescent="0.3">
      <c r="A125" s="87" t="str">
        <f>$D$21</f>
        <v xml:space="preserve">, </v>
      </c>
      <c r="B125" s="87" t="str">
        <f t="shared" si="13"/>
        <v>A</v>
      </c>
      <c r="C125" s="87">
        <f t="shared" si="14"/>
        <v>1</v>
      </c>
      <c r="D125" s="87">
        <f t="shared" si="15"/>
        <v>12</v>
      </c>
      <c r="E125" s="87">
        <f t="shared" si="16"/>
        <v>0</v>
      </c>
      <c r="F125" s="87">
        <f t="shared" si="17"/>
        <v>0</v>
      </c>
      <c r="G125" s="88" t="e">
        <f t="shared" si="18"/>
        <v>#DIV/0!</v>
      </c>
      <c r="H125" s="88" t="e">
        <f t="shared" si="19"/>
        <v>#DIV/0!</v>
      </c>
      <c r="I125" s="89">
        <f t="shared" si="20"/>
        <v>0</v>
      </c>
      <c r="J125" s="83">
        <v>10</v>
      </c>
    </row>
    <row r="126" spans="1:10" ht="15.75" thickBot="1" x14ac:dyDescent="0.3">
      <c r="A126" s="87" t="str">
        <f>$D$14</f>
        <v xml:space="preserve">, </v>
      </c>
      <c r="B126" s="87" t="str">
        <f t="shared" si="13"/>
        <v>A</v>
      </c>
      <c r="C126" s="87">
        <f t="shared" si="14"/>
        <v>1</v>
      </c>
      <c r="D126" s="87">
        <f t="shared" si="15"/>
        <v>12</v>
      </c>
      <c r="E126" s="87">
        <f t="shared" si="16"/>
        <v>0</v>
      </c>
      <c r="F126" s="87">
        <f t="shared" si="17"/>
        <v>0</v>
      </c>
      <c r="G126" s="88" t="e">
        <f t="shared" si="18"/>
        <v>#DIV/0!</v>
      </c>
      <c r="H126" s="88" t="e">
        <f t="shared" si="19"/>
        <v>#DIV/0!</v>
      </c>
      <c r="I126" s="89">
        <f t="shared" si="20"/>
        <v>0</v>
      </c>
      <c r="J126" s="83">
        <v>11</v>
      </c>
    </row>
    <row r="127" spans="1:10" ht="15.75" thickBot="1" x14ac:dyDescent="0.3">
      <c r="A127" s="87" t="str">
        <f>$D$27</f>
        <v xml:space="preserve">, </v>
      </c>
      <c r="B127" s="87" t="str">
        <f t="shared" si="13"/>
        <v>A</v>
      </c>
      <c r="C127" s="87">
        <f t="shared" si="14"/>
        <v>1</v>
      </c>
      <c r="D127" s="87">
        <f t="shared" si="15"/>
        <v>12</v>
      </c>
      <c r="E127" s="87">
        <f t="shared" si="16"/>
        <v>0</v>
      </c>
      <c r="F127" s="87">
        <f t="shared" si="17"/>
        <v>0</v>
      </c>
      <c r="G127" s="88" t="e">
        <f t="shared" si="18"/>
        <v>#DIV/0!</v>
      </c>
      <c r="H127" s="88" t="e">
        <f t="shared" si="19"/>
        <v>#DIV/0!</v>
      </c>
      <c r="I127" s="89">
        <f t="shared" si="20"/>
        <v>0</v>
      </c>
      <c r="J127" s="83">
        <v>12</v>
      </c>
    </row>
    <row r="128" spans="1:10" ht="15.75" thickBot="1" x14ac:dyDescent="0.3">
      <c r="A128" s="87" t="str">
        <f>$D$12</f>
        <v xml:space="preserve">, </v>
      </c>
      <c r="B128" s="87" t="str">
        <f t="shared" si="13"/>
        <v>A</v>
      </c>
      <c r="C128" s="87">
        <f t="shared" si="14"/>
        <v>1</v>
      </c>
      <c r="D128" s="87">
        <f t="shared" si="15"/>
        <v>12</v>
      </c>
      <c r="E128" s="87">
        <f t="shared" si="16"/>
        <v>0</v>
      </c>
      <c r="F128" s="87">
        <f t="shared" si="17"/>
        <v>0</v>
      </c>
      <c r="G128" s="88" t="e">
        <f t="shared" si="18"/>
        <v>#DIV/0!</v>
      </c>
      <c r="H128" s="88" t="e">
        <f t="shared" si="19"/>
        <v>#DIV/0!</v>
      </c>
      <c r="I128" s="89">
        <f t="shared" si="20"/>
        <v>0</v>
      </c>
      <c r="J128" s="83">
        <v>13</v>
      </c>
    </row>
    <row r="129" spans="1:10" ht="15.75" thickBot="1" x14ac:dyDescent="0.3">
      <c r="A129" s="87" t="str">
        <f>$D$26</f>
        <v xml:space="preserve">, </v>
      </c>
      <c r="B129" s="87" t="str">
        <f t="shared" si="13"/>
        <v>A</v>
      </c>
      <c r="C129" s="87">
        <f t="shared" si="14"/>
        <v>1</v>
      </c>
      <c r="D129" s="87">
        <f t="shared" si="15"/>
        <v>12</v>
      </c>
      <c r="E129" s="87">
        <f t="shared" si="16"/>
        <v>0</v>
      </c>
      <c r="F129" s="87">
        <f t="shared" si="17"/>
        <v>0</v>
      </c>
      <c r="G129" s="88" t="e">
        <f t="shared" si="18"/>
        <v>#DIV/0!</v>
      </c>
      <c r="H129" s="88" t="e">
        <f t="shared" si="19"/>
        <v>#DIV/0!</v>
      </c>
      <c r="I129" s="89">
        <f t="shared" si="20"/>
        <v>0</v>
      </c>
      <c r="J129" s="83">
        <v>14</v>
      </c>
    </row>
    <row r="130" spans="1:10" ht="15.75" thickBot="1" x14ac:dyDescent="0.3">
      <c r="A130" s="87" t="str">
        <f>$D$18</f>
        <v xml:space="preserve">, </v>
      </c>
      <c r="B130" s="87" t="str">
        <f t="shared" si="13"/>
        <v>A</v>
      </c>
      <c r="C130" s="87">
        <f t="shared" si="14"/>
        <v>1</v>
      </c>
      <c r="D130" s="87">
        <f t="shared" si="15"/>
        <v>12</v>
      </c>
      <c r="E130" s="87">
        <f t="shared" si="16"/>
        <v>0</v>
      </c>
      <c r="F130" s="87">
        <f t="shared" si="17"/>
        <v>0</v>
      </c>
      <c r="G130" s="88" t="e">
        <f t="shared" si="18"/>
        <v>#DIV/0!</v>
      </c>
      <c r="H130" s="88" t="e">
        <f t="shared" si="19"/>
        <v>#DIV/0!</v>
      </c>
      <c r="I130" s="89">
        <f t="shared" si="20"/>
        <v>0</v>
      </c>
      <c r="J130" s="83">
        <v>15</v>
      </c>
    </row>
    <row r="131" spans="1:10" ht="15.75" thickBot="1" x14ac:dyDescent="0.3">
      <c r="A131" s="87" t="str">
        <f>$D$22</f>
        <v xml:space="preserve">, </v>
      </c>
      <c r="B131" s="87" t="str">
        <f t="shared" si="13"/>
        <v>A</v>
      </c>
      <c r="C131" s="87">
        <f t="shared" si="14"/>
        <v>1</v>
      </c>
      <c r="D131" s="87">
        <f t="shared" si="15"/>
        <v>12</v>
      </c>
      <c r="E131" s="87">
        <f t="shared" si="16"/>
        <v>0</v>
      </c>
      <c r="F131" s="87">
        <f t="shared" si="17"/>
        <v>0</v>
      </c>
      <c r="G131" s="88" t="e">
        <f t="shared" si="18"/>
        <v>#DIV/0!</v>
      </c>
      <c r="H131" s="88" t="e">
        <f t="shared" si="19"/>
        <v>#DIV/0!</v>
      </c>
      <c r="I131" s="89">
        <f t="shared" si="20"/>
        <v>0</v>
      </c>
      <c r="J131" s="83">
        <v>16</v>
      </c>
    </row>
    <row r="134" spans="1:10" x14ac:dyDescent="0.25">
      <c r="A134" s="110" t="s">
        <v>57</v>
      </c>
      <c r="B134" s="111"/>
      <c r="C134" s="111"/>
      <c r="D134" s="111"/>
      <c r="E134" s="111"/>
      <c r="F134" s="111"/>
      <c r="G134" s="111"/>
      <c r="H134" s="111"/>
      <c r="I134" s="111"/>
      <c r="J134" s="112"/>
    </row>
    <row r="135" spans="1:10" ht="15.75" thickBot="1" x14ac:dyDescent="0.3">
      <c r="A135" s="54" t="s">
        <v>38</v>
      </c>
      <c r="B135" s="54" t="s">
        <v>15</v>
      </c>
      <c r="C135" s="54" t="s">
        <v>16</v>
      </c>
      <c r="D135" s="54" t="s">
        <v>17</v>
      </c>
      <c r="E135" s="55" t="s">
        <v>18</v>
      </c>
      <c r="F135" s="55" t="s">
        <v>19</v>
      </c>
      <c r="G135" s="54" t="s">
        <v>9</v>
      </c>
      <c r="H135" s="54" t="s">
        <v>20</v>
      </c>
      <c r="I135" s="55" t="s">
        <v>21</v>
      </c>
      <c r="J135" s="55" t="s">
        <v>67</v>
      </c>
    </row>
    <row r="136" spans="1:10" ht="15.75" thickBot="1" x14ac:dyDescent="0.3">
      <c r="A136" s="58">
        <v>25</v>
      </c>
      <c r="B136" s="58" t="s">
        <v>58</v>
      </c>
      <c r="C136" s="58" t="str">
        <f>$A$116</f>
        <v xml:space="preserve">, </v>
      </c>
      <c r="D136" s="56">
        <f>IF(E136&gt;E137,2,IF(E136&lt;E137,0,IF(J136&gt;J137,2,0)))</f>
        <v>0</v>
      </c>
      <c r="E136" s="1"/>
      <c r="F136" s="1"/>
      <c r="G136" s="59" t="e">
        <f t="shared" ref="G136:G137" si="21">TRUNC(E136/F136,3)</f>
        <v>#DIV/0!</v>
      </c>
      <c r="H136" s="60" t="str">
        <f t="shared" ref="H136:H137" si="22">IF(D136&gt;0,G136,"-,---")</f>
        <v>-,---</v>
      </c>
      <c r="I136" s="1"/>
      <c r="J136" s="1"/>
    </row>
    <row r="137" spans="1:10" ht="15.75" thickBot="1" x14ac:dyDescent="0.3">
      <c r="A137" s="61">
        <v>25</v>
      </c>
      <c r="B137" s="61" t="s">
        <v>59</v>
      </c>
      <c r="C137" s="61" t="str">
        <f>$A$123</f>
        <v xml:space="preserve">, </v>
      </c>
      <c r="D137" s="62" t="b">
        <f>IF(E137&gt;E136,2,IF(E137&lt;E136,0,IF(J137&gt;J136,2,IF(J137&lt;J136,0))))</f>
        <v>0</v>
      </c>
      <c r="E137" s="1"/>
      <c r="F137" s="84" t="str">
        <f>IF(F136="","",F136)</f>
        <v/>
      </c>
      <c r="G137" s="64" t="e">
        <f t="shared" si="21"/>
        <v>#VALUE!</v>
      </c>
      <c r="H137" s="65" t="e">
        <f t="shared" si="22"/>
        <v>#VALUE!</v>
      </c>
      <c r="I137" s="1"/>
      <c r="J137" s="1"/>
    </row>
    <row r="138" spans="1:10" ht="15.75" thickBot="1" x14ac:dyDescent="0.3">
      <c r="A138" s="58">
        <v>26</v>
      </c>
      <c r="B138" s="58" t="s">
        <v>60</v>
      </c>
      <c r="C138" s="58" t="str">
        <f>$A$117</f>
        <v xml:space="preserve">, </v>
      </c>
      <c r="D138" s="56">
        <f>IF(E138&gt;E139,2,IF(E138&lt;E139,0,IF(J138&gt;J139,2,0)))</f>
        <v>0</v>
      </c>
      <c r="E138" s="1"/>
      <c r="F138" s="1"/>
      <c r="G138" s="59" t="e">
        <f t="shared" ref="G138:G143" si="23">TRUNC(E138/F138,3)</f>
        <v>#DIV/0!</v>
      </c>
      <c r="H138" s="60" t="str">
        <f t="shared" ref="H138:H143" si="24">IF(D138&gt;0,G138,"-,---")</f>
        <v>-,---</v>
      </c>
      <c r="I138" s="1"/>
      <c r="J138" s="1"/>
    </row>
    <row r="139" spans="1:10" ht="15.75" thickBot="1" x14ac:dyDescent="0.3">
      <c r="A139" s="61">
        <v>26</v>
      </c>
      <c r="B139" s="61" t="s">
        <v>61</v>
      </c>
      <c r="C139" s="61" t="str">
        <f>$A$122</f>
        <v xml:space="preserve">, </v>
      </c>
      <c r="D139" s="62" t="b">
        <f>IF(E139&gt;E138,2,IF(E139&lt;E138,0,IF(J139&gt;J138,2,IF(J139&lt;J138,0))))</f>
        <v>0</v>
      </c>
      <c r="E139" s="1"/>
      <c r="F139" s="84" t="str">
        <f>IF(F138="","",F138)</f>
        <v/>
      </c>
      <c r="G139" s="64" t="e">
        <f t="shared" si="23"/>
        <v>#VALUE!</v>
      </c>
      <c r="H139" s="65" t="e">
        <f t="shared" si="24"/>
        <v>#VALUE!</v>
      </c>
      <c r="I139" s="1"/>
      <c r="J139" s="1"/>
    </row>
    <row r="140" spans="1:10" ht="15.75" thickBot="1" x14ac:dyDescent="0.3">
      <c r="A140" s="58">
        <v>27</v>
      </c>
      <c r="B140" s="58" t="s">
        <v>62</v>
      </c>
      <c r="C140" s="58" t="str">
        <f>$A$118</f>
        <v xml:space="preserve">, </v>
      </c>
      <c r="D140" s="56">
        <f>IF(E140&gt;E141,2,IF(E140&lt;E141,0,IF(J140&gt;J141,2,0)))</f>
        <v>0</v>
      </c>
      <c r="E140" s="1"/>
      <c r="F140" s="1"/>
      <c r="G140" s="59" t="e">
        <f t="shared" si="23"/>
        <v>#DIV/0!</v>
      </c>
      <c r="H140" s="60" t="str">
        <f t="shared" si="24"/>
        <v>-,---</v>
      </c>
      <c r="I140" s="1"/>
      <c r="J140" s="1"/>
    </row>
    <row r="141" spans="1:10" ht="15.75" thickBot="1" x14ac:dyDescent="0.3">
      <c r="A141" s="61">
        <v>27</v>
      </c>
      <c r="B141" s="61" t="s">
        <v>63</v>
      </c>
      <c r="C141" s="61" t="str">
        <f>$A$121</f>
        <v xml:space="preserve">, </v>
      </c>
      <c r="D141" s="62" t="b">
        <f>IF(E141&gt;E140,2,IF(E141&lt;E140,0,IF(J141&gt;J140,2,IF(J141&lt;J140,0))))</f>
        <v>0</v>
      </c>
      <c r="E141" s="1"/>
      <c r="F141" s="84" t="str">
        <f>IF(F140="","",F140)</f>
        <v/>
      </c>
      <c r="G141" s="64" t="e">
        <f t="shared" si="23"/>
        <v>#VALUE!</v>
      </c>
      <c r="H141" s="65" t="e">
        <f t="shared" si="24"/>
        <v>#VALUE!</v>
      </c>
      <c r="I141" s="1"/>
      <c r="J141" s="1"/>
    </row>
    <row r="142" spans="1:10" ht="15.75" thickBot="1" x14ac:dyDescent="0.3">
      <c r="A142" s="58">
        <v>28</v>
      </c>
      <c r="B142" s="58" t="s">
        <v>64</v>
      </c>
      <c r="C142" s="58" t="str">
        <f>$A$119</f>
        <v xml:space="preserve">, </v>
      </c>
      <c r="D142" s="56">
        <f>IF(E142&gt;E143,2,IF(E142&lt;E143,0,IF(J142&gt;J143,2,0)))</f>
        <v>0</v>
      </c>
      <c r="E142" s="1"/>
      <c r="F142" s="1"/>
      <c r="G142" s="59" t="e">
        <f t="shared" si="23"/>
        <v>#DIV/0!</v>
      </c>
      <c r="H142" s="60" t="str">
        <f t="shared" si="24"/>
        <v>-,---</v>
      </c>
      <c r="I142" s="1"/>
      <c r="J142" s="1"/>
    </row>
    <row r="143" spans="1:10" ht="15.75" thickBot="1" x14ac:dyDescent="0.3">
      <c r="A143" s="61">
        <v>28</v>
      </c>
      <c r="B143" s="61" t="s">
        <v>65</v>
      </c>
      <c r="C143" s="61" t="str">
        <f>$A$120</f>
        <v xml:space="preserve">, </v>
      </c>
      <c r="D143" s="62" t="b">
        <f>IF(E143&gt;E142,2,IF(E143&lt;E142,0,IF(J143&gt;J142,2,IF(J143&lt;J142,0))))</f>
        <v>0</v>
      </c>
      <c r="E143" s="1"/>
      <c r="F143" s="84" t="str">
        <f>IF(F142="","",F142)</f>
        <v/>
      </c>
      <c r="G143" s="64" t="e">
        <f t="shared" si="23"/>
        <v>#VALUE!</v>
      </c>
      <c r="H143" s="65" t="e">
        <f t="shared" si="24"/>
        <v>#VALUE!</v>
      </c>
      <c r="I143" s="1"/>
      <c r="J143" s="1"/>
    </row>
    <row r="146" spans="1:10" x14ac:dyDescent="0.25">
      <c r="B146" s="110" t="s">
        <v>68</v>
      </c>
      <c r="C146" s="111"/>
      <c r="D146" s="111"/>
      <c r="E146" s="111"/>
      <c r="F146" s="111"/>
      <c r="G146" s="111"/>
      <c r="H146" s="111"/>
      <c r="I146" s="111"/>
      <c r="J146" s="112"/>
    </row>
    <row r="147" spans="1:10" ht="15.75" thickBot="1" x14ac:dyDescent="0.3">
      <c r="B147" s="86" t="s">
        <v>16</v>
      </c>
      <c r="C147" s="86" t="s">
        <v>69</v>
      </c>
      <c r="D147" s="86" t="s">
        <v>17</v>
      </c>
      <c r="E147" s="86" t="s">
        <v>18</v>
      </c>
      <c r="F147" s="86" t="s">
        <v>19</v>
      </c>
      <c r="G147" s="86" t="s">
        <v>9</v>
      </c>
      <c r="H147" s="86" t="s">
        <v>20</v>
      </c>
      <c r="I147" s="86" t="s">
        <v>21</v>
      </c>
      <c r="J147" s="81" t="s">
        <v>56</v>
      </c>
    </row>
    <row r="148" spans="1:10" ht="15.75" thickBot="1" x14ac:dyDescent="0.3">
      <c r="B148" s="87" t="str">
        <f>$A$116</f>
        <v xml:space="preserve">, </v>
      </c>
      <c r="C148" s="87">
        <f t="shared" ref="C148:C155" si="25">VLOOKUP(B148,$C$136:$D$143,2,0)</f>
        <v>0</v>
      </c>
      <c r="D148" s="87">
        <f t="shared" ref="D148:D155" si="26">VLOOKUP($B148,$A$116:$I$131,4,0)+VLOOKUP($B148,$C$136:$I$143,2,0)</f>
        <v>12</v>
      </c>
      <c r="E148" s="87">
        <f t="shared" ref="E148:E155" si="27">VLOOKUP($B148,$A$116:$I$131,5,0)+VLOOKUP($B148,$C$136:$I$143,3,0)</f>
        <v>0</v>
      </c>
      <c r="F148" s="87">
        <f t="shared" ref="F148:F155" si="28">VLOOKUP($B148,$A$116:$I$131,6,0)+VLOOKUP($B148,$C$136:$I$143,4,0)</f>
        <v>0</v>
      </c>
      <c r="G148" s="88" t="e">
        <f t="shared" ref="G148:G155" si="29">TRUNC(E148/F148,3)</f>
        <v>#DIV/0!</v>
      </c>
      <c r="H148" s="88" t="e">
        <f t="array" ref="H148">MAX(IF($A$116:$A$131=$B148,H$116:H$131),IF($C$136:$C$143=$B148,H$136:H$143))</f>
        <v>#DIV/0!</v>
      </c>
      <c r="I148" s="89">
        <f t="array" ref="I148">MAX(IF($A$116:$A$131=$B148,I$116:I$131),IF($C$136:$C$143=$B148,I$136:I$143))</f>
        <v>0</v>
      </c>
      <c r="J148" s="82">
        <v>1</v>
      </c>
    </row>
    <row r="149" spans="1:10" ht="15.75" thickBot="1" x14ac:dyDescent="0.3">
      <c r="B149" s="87" t="str">
        <f>$A$117</f>
        <v xml:space="preserve">, </v>
      </c>
      <c r="C149" s="87">
        <f t="shared" si="25"/>
        <v>0</v>
      </c>
      <c r="D149" s="87">
        <f t="shared" si="26"/>
        <v>12</v>
      </c>
      <c r="E149" s="87">
        <f t="shared" si="27"/>
        <v>0</v>
      </c>
      <c r="F149" s="87">
        <f t="shared" si="28"/>
        <v>0</v>
      </c>
      <c r="G149" s="88" t="e">
        <f t="shared" si="29"/>
        <v>#DIV/0!</v>
      </c>
      <c r="H149" s="88" t="e">
        <f t="array" ref="H149">MAX(IF($A$116:$A$131=$B149,H$116:H$131),IF($C$136:$C$143=$B149,H$136:H$143))</f>
        <v>#DIV/0!</v>
      </c>
      <c r="I149" s="89">
        <f t="array" ref="I149">MAX(IF($A$116:$A$131=$B149,I$116:I$131),IF($C$136:$C$143=$B149,I$136:I$143))</f>
        <v>0</v>
      </c>
      <c r="J149" s="82">
        <v>2</v>
      </c>
    </row>
    <row r="150" spans="1:10" ht="15.75" thickBot="1" x14ac:dyDescent="0.3">
      <c r="B150" s="87" t="str">
        <f>$A$120</f>
        <v xml:space="preserve">, </v>
      </c>
      <c r="C150" s="87">
        <f t="shared" si="25"/>
        <v>0</v>
      </c>
      <c r="D150" s="87">
        <f t="shared" si="26"/>
        <v>12</v>
      </c>
      <c r="E150" s="87">
        <f t="shared" si="27"/>
        <v>0</v>
      </c>
      <c r="F150" s="87">
        <f t="shared" si="28"/>
        <v>0</v>
      </c>
      <c r="G150" s="88" t="e">
        <f t="shared" si="29"/>
        <v>#DIV/0!</v>
      </c>
      <c r="H150" s="88" t="e">
        <f t="array" ref="H150">MAX(IF($A$116:$A$131=$B150,H$116:H$131),IF($C$136:$C$143=$B150,H$136:H$143))</f>
        <v>#DIV/0!</v>
      </c>
      <c r="I150" s="89">
        <f t="array" ref="I150">MAX(IF($A$116:$A$131=$B150,I$116:I$131),IF($C$136:$C$143=$B150,I$136:I$143))</f>
        <v>0</v>
      </c>
      <c r="J150" s="82">
        <v>3</v>
      </c>
    </row>
    <row r="151" spans="1:10" ht="15.75" thickBot="1" x14ac:dyDescent="0.3">
      <c r="B151" s="87" t="str">
        <f>$A$121</f>
        <v xml:space="preserve">, </v>
      </c>
      <c r="C151" s="87">
        <f t="shared" si="25"/>
        <v>0</v>
      </c>
      <c r="D151" s="87">
        <f t="shared" si="26"/>
        <v>12</v>
      </c>
      <c r="E151" s="87">
        <f t="shared" si="27"/>
        <v>0</v>
      </c>
      <c r="F151" s="87">
        <f t="shared" si="28"/>
        <v>0</v>
      </c>
      <c r="G151" s="88" t="e">
        <f t="shared" si="29"/>
        <v>#DIV/0!</v>
      </c>
      <c r="H151" s="88" t="e">
        <f t="array" ref="H151">MAX(IF($A$116:$A$131=$B151,H$116:H$131),IF($C$136:$C$143=$B151,H$136:H$143))</f>
        <v>#DIV/0!</v>
      </c>
      <c r="I151" s="89">
        <f t="array" ref="I151">MAX(IF($A$116:$A$131=$B151,I$116:I$131),IF($C$136:$C$143=$B151,I$136:I$143))</f>
        <v>0</v>
      </c>
      <c r="J151" s="82">
        <v>4</v>
      </c>
    </row>
    <row r="152" spans="1:10" ht="15.75" thickBot="1" x14ac:dyDescent="0.3">
      <c r="B152" s="87" t="str">
        <f>$A$118</f>
        <v xml:space="preserve">, </v>
      </c>
      <c r="C152" s="87">
        <f t="shared" si="25"/>
        <v>0</v>
      </c>
      <c r="D152" s="87">
        <f t="shared" si="26"/>
        <v>12</v>
      </c>
      <c r="E152" s="87">
        <f t="shared" si="27"/>
        <v>0</v>
      </c>
      <c r="F152" s="87">
        <f t="shared" si="28"/>
        <v>0</v>
      </c>
      <c r="G152" s="88" t="e">
        <f t="shared" si="29"/>
        <v>#DIV/0!</v>
      </c>
      <c r="H152" s="88" t="e">
        <f t="array" ref="H152">MAX(IF($A$116:$A$131=$B152,H$116:H$131),IF($C$136:$C$143=$B152,H$136:H$143))</f>
        <v>#DIV/0!</v>
      </c>
      <c r="I152" s="89">
        <f t="array" ref="I152">MAX(IF($A$116:$A$131=$B152,I$116:I$131),IF($C$136:$C$143=$B152,I$136:I$143))</f>
        <v>0</v>
      </c>
      <c r="J152" s="82">
        <v>5</v>
      </c>
    </row>
    <row r="153" spans="1:10" ht="15.75" thickBot="1" x14ac:dyDescent="0.3">
      <c r="B153" s="87" t="str">
        <f>$A$119</f>
        <v xml:space="preserve">, </v>
      </c>
      <c r="C153" s="87">
        <f t="shared" si="25"/>
        <v>0</v>
      </c>
      <c r="D153" s="87">
        <f t="shared" si="26"/>
        <v>12</v>
      </c>
      <c r="E153" s="87">
        <f t="shared" si="27"/>
        <v>0</v>
      </c>
      <c r="F153" s="87">
        <f t="shared" si="28"/>
        <v>0</v>
      </c>
      <c r="G153" s="88" t="e">
        <f t="shared" si="29"/>
        <v>#DIV/0!</v>
      </c>
      <c r="H153" s="88" t="e">
        <f t="array" ref="H153">MAX(IF($A$116:$A$131=$B153,H$116:H$131),IF($C$136:$C$143=$B153,H$136:H$143))</f>
        <v>#DIV/0!</v>
      </c>
      <c r="I153" s="89">
        <f t="array" ref="I153">MAX(IF($A$116:$A$131=$B153,I$116:I$131),IF($C$136:$C$143=$B153,I$136:I$143))</f>
        <v>0</v>
      </c>
      <c r="J153" s="82">
        <v>6</v>
      </c>
    </row>
    <row r="154" spans="1:10" ht="15.75" thickBot="1" x14ac:dyDescent="0.3">
      <c r="B154" s="87" t="str">
        <f>$A$122</f>
        <v xml:space="preserve">, </v>
      </c>
      <c r="C154" s="87">
        <f t="shared" si="25"/>
        <v>0</v>
      </c>
      <c r="D154" s="87">
        <f t="shared" si="26"/>
        <v>12</v>
      </c>
      <c r="E154" s="87">
        <f t="shared" si="27"/>
        <v>0</v>
      </c>
      <c r="F154" s="87">
        <f t="shared" si="28"/>
        <v>0</v>
      </c>
      <c r="G154" s="88" t="e">
        <f t="shared" si="29"/>
        <v>#DIV/0!</v>
      </c>
      <c r="H154" s="88" t="e">
        <f t="array" ref="H154">MAX(IF($A$116:$A$131=$B154,H$116:H$131),IF($C$136:$C$143=$B154,H$136:H$143))</f>
        <v>#DIV/0!</v>
      </c>
      <c r="I154" s="89">
        <f t="array" ref="I154">MAX(IF($A$116:$A$131=$B154,I$116:I$131),IF($C$136:$C$143=$B154,I$136:I$143))</f>
        <v>0</v>
      </c>
      <c r="J154" s="82">
        <v>7</v>
      </c>
    </row>
    <row r="155" spans="1:10" ht="15.75" thickBot="1" x14ac:dyDescent="0.3">
      <c r="B155" s="87" t="str">
        <f>$A$123</f>
        <v xml:space="preserve">, </v>
      </c>
      <c r="C155" s="87">
        <f t="shared" si="25"/>
        <v>0</v>
      </c>
      <c r="D155" s="87">
        <f t="shared" si="26"/>
        <v>12</v>
      </c>
      <c r="E155" s="87">
        <f t="shared" si="27"/>
        <v>0</v>
      </c>
      <c r="F155" s="87">
        <f t="shared" si="28"/>
        <v>0</v>
      </c>
      <c r="G155" s="88" t="e">
        <f t="shared" si="29"/>
        <v>#DIV/0!</v>
      </c>
      <c r="H155" s="88" t="e">
        <f t="array" ref="H155">MAX(IF($A$116:$A$131=$B155,H$116:H$131),IF($C$136:$C$143=$B155,H$136:H$143))</f>
        <v>#DIV/0!</v>
      </c>
      <c r="I155" s="89">
        <f t="array" ref="I155">MAX(IF($A$116:$A$131=$B155,I$116:I$131),IF($C$136:$C$143=$B155,I$136:I$143))</f>
        <v>0</v>
      </c>
      <c r="J155" s="82">
        <v>8</v>
      </c>
    </row>
    <row r="158" spans="1:10" x14ac:dyDescent="0.25">
      <c r="A158" s="110" t="s">
        <v>74</v>
      </c>
      <c r="B158" s="111"/>
      <c r="C158" s="111"/>
      <c r="D158" s="111"/>
      <c r="E158" s="111"/>
      <c r="F158" s="111"/>
      <c r="G158" s="111"/>
      <c r="H158" s="111"/>
      <c r="I158" s="111"/>
      <c r="J158" s="112"/>
    </row>
    <row r="159" spans="1:10" ht="15.75" thickBot="1" x14ac:dyDescent="0.3">
      <c r="A159" s="54" t="s">
        <v>38</v>
      </c>
      <c r="B159" s="54" t="s">
        <v>15</v>
      </c>
      <c r="C159" s="54" t="s">
        <v>16</v>
      </c>
      <c r="D159" s="54" t="s">
        <v>17</v>
      </c>
      <c r="E159" s="55" t="s">
        <v>18</v>
      </c>
      <c r="F159" s="55" t="s">
        <v>19</v>
      </c>
      <c r="G159" s="54" t="s">
        <v>9</v>
      </c>
      <c r="H159" s="54" t="s">
        <v>20</v>
      </c>
      <c r="I159" s="55" t="s">
        <v>21</v>
      </c>
      <c r="J159" s="55" t="s">
        <v>67</v>
      </c>
    </row>
    <row r="160" spans="1:10" ht="15.75" thickBot="1" x14ac:dyDescent="0.3">
      <c r="A160" s="58">
        <v>29</v>
      </c>
      <c r="B160" s="58" t="s">
        <v>81</v>
      </c>
      <c r="C160" s="58" t="str">
        <f>IF(D136=2,C136,C137)</f>
        <v xml:space="preserve">, </v>
      </c>
      <c r="D160" s="56">
        <f>IF(E160&gt;E161,2,IF(E160&lt;E161,0,IF(J160&gt;J161,2,0)))</f>
        <v>0</v>
      </c>
      <c r="E160" s="1"/>
      <c r="F160" s="1"/>
      <c r="G160" s="59" t="e">
        <f t="shared" ref="G160:G163" si="30">TRUNC(E160/F160,3)</f>
        <v>#DIV/0!</v>
      </c>
      <c r="H160" s="60" t="str">
        <f t="shared" ref="H160:H163" si="31">IF(D160&gt;0,G160,"-,---")</f>
        <v>-,---</v>
      </c>
      <c r="I160" s="1"/>
      <c r="J160" s="1"/>
    </row>
    <row r="161" spans="1:10" ht="15.75" thickBot="1" x14ac:dyDescent="0.3">
      <c r="A161" s="61">
        <v>29</v>
      </c>
      <c r="B161" s="61" t="s">
        <v>82</v>
      </c>
      <c r="C161" s="61" t="str">
        <f>IF(D142=2,C142,C143)</f>
        <v xml:space="preserve">, </v>
      </c>
      <c r="D161" s="62" t="b">
        <f>IF(E161&gt;E160,2,IF(E161&lt;E160,0,IF(J161&gt;J160,2,IF(J161&lt;J160,0))))</f>
        <v>0</v>
      </c>
      <c r="E161" s="1"/>
      <c r="F161" s="84" t="str">
        <f>IF(F160="","",F160)</f>
        <v/>
      </c>
      <c r="G161" s="64" t="e">
        <f t="shared" si="30"/>
        <v>#VALUE!</v>
      </c>
      <c r="H161" s="65" t="e">
        <f t="shared" si="31"/>
        <v>#VALUE!</v>
      </c>
      <c r="I161" s="1"/>
      <c r="J161" s="1"/>
    </row>
    <row r="162" spans="1:10" ht="15.75" thickBot="1" x14ac:dyDescent="0.3">
      <c r="A162" s="58">
        <v>30</v>
      </c>
      <c r="B162" s="58" t="s">
        <v>83</v>
      </c>
      <c r="C162" s="58" t="str">
        <f>IF(D138=2,C138,C139)</f>
        <v xml:space="preserve">, </v>
      </c>
      <c r="D162" s="56">
        <f>IF(E162&gt;E163,2,IF(E162&lt;E163,0,IF(J162&gt;J163,2,0)))</f>
        <v>0</v>
      </c>
      <c r="E162" s="1"/>
      <c r="F162" s="1"/>
      <c r="G162" s="59" t="e">
        <f t="shared" si="30"/>
        <v>#DIV/0!</v>
      </c>
      <c r="H162" s="60" t="str">
        <f t="shared" si="31"/>
        <v>-,---</v>
      </c>
      <c r="I162" s="1"/>
      <c r="J162" s="1"/>
    </row>
    <row r="163" spans="1:10" ht="15.75" thickBot="1" x14ac:dyDescent="0.3">
      <c r="A163" s="61">
        <v>30</v>
      </c>
      <c r="B163" s="61" t="s">
        <v>84</v>
      </c>
      <c r="C163" s="61" t="str">
        <f>IF(D140=2,C140,C141)</f>
        <v xml:space="preserve">, </v>
      </c>
      <c r="D163" s="62" t="b">
        <f>IF(E163&gt;E162,2,IF(E163&lt;E162,0,IF(J163&gt;J162,2,IF(J163&lt;J162,0))))</f>
        <v>0</v>
      </c>
      <c r="E163" s="1"/>
      <c r="F163" s="84" t="str">
        <f>IF(F162="","",F162)</f>
        <v/>
      </c>
      <c r="G163" s="64" t="e">
        <f t="shared" si="30"/>
        <v>#VALUE!</v>
      </c>
      <c r="H163" s="65" t="e">
        <f t="shared" si="31"/>
        <v>#VALUE!</v>
      </c>
      <c r="I163" s="1"/>
      <c r="J163" s="1"/>
    </row>
    <row r="164" spans="1:10" ht="15.75" thickBot="1" x14ac:dyDescent="0.3">
      <c r="A164" s="58">
        <v>31</v>
      </c>
      <c r="B164" s="58" t="s">
        <v>70</v>
      </c>
      <c r="C164" s="58" t="str">
        <f>$B$152</f>
        <v xml:space="preserve">, </v>
      </c>
      <c r="D164" s="56">
        <f>IF(E164&gt;E165,2,IF(E164&lt;E165,0,IF(J164&gt;J165,2,0)))</f>
        <v>0</v>
      </c>
      <c r="E164" s="1"/>
      <c r="F164" s="1"/>
      <c r="G164" s="59" t="e">
        <f t="shared" ref="G164:G167" si="32">TRUNC(E164/F164,3)</f>
        <v>#DIV/0!</v>
      </c>
      <c r="H164" s="60" t="str">
        <f t="shared" ref="H164:H167" si="33">IF(D164&gt;0,G164,"-,---")</f>
        <v>-,---</v>
      </c>
      <c r="I164" s="1"/>
      <c r="J164" s="1"/>
    </row>
    <row r="165" spans="1:10" ht="15.75" thickBot="1" x14ac:dyDescent="0.3">
      <c r="A165" s="61">
        <v>31</v>
      </c>
      <c r="B165" s="61" t="s">
        <v>71</v>
      </c>
      <c r="C165" s="61" t="str">
        <f>$B$153</f>
        <v xml:space="preserve">, </v>
      </c>
      <c r="D165" s="62" t="b">
        <f>IF(E165&gt;E164,2,IF(E165&lt;E164,0,IF(J165&gt;J164,2,IF(J165&lt;J164,0))))</f>
        <v>0</v>
      </c>
      <c r="E165" s="1"/>
      <c r="F165" s="84" t="str">
        <f>IF(F164="","",F164)</f>
        <v/>
      </c>
      <c r="G165" s="64" t="e">
        <f t="shared" si="32"/>
        <v>#VALUE!</v>
      </c>
      <c r="H165" s="65" t="e">
        <f t="shared" si="33"/>
        <v>#VALUE!</v>
      </c>
      <c r="I165" s="1"/>
      <c r="J165" s="1"/>
    </row>
    <row r="166" spans="1:10" ht="15.75" thickBot="1" x14ac:dyDescent="0.3">
      <c r="A166" s="58">
        <v>32</v>
      </c>
      <c r="B166" s="58" t="s">
        <v>72</v>
      </c>
      <c r="C166" s="58" t="str">
        <f>$B$154</f>
        <v xml:space="preserve">, </v>
      </c>
      <c r="D166" s="56">
        <f>IF(E166&gt;E167,2,IF(E166&lt;E167,0,IF(J166&gt;J167,2,0)))</f>
        <v>0</v>
      </c>
      <c r="E166" s="1"/>
      <c r="F166" s="1"/>
      <c r="G166" s="59" t="e">
        <f t="shared" si="32"/>
        <v>#DIV/0!</v>
      </c>
      <c r="H166" s="60" t="str">
        <f t="shared" si="33"/>
        <v>-,---</v>
      </c>
      <c r="I166" s="1"/>
      <c r="J166" s="1"/>
    </row>
    <row r="167" spans="1:10" ht="15.75" thickBot="1" x14ac:dyDescent="0.3">
      <c r="A167" s="61">
        <v>32</v>
      </c>
      <c r="B167" s="61" t="s">
        <v>73</v>
      </c>
      <c r="C167" s="61" t="str">
        <f>$B$155</f>
        <v xml:space="preserve">, </v>
      </c>
      <c r="D167" s="62" t="b">
        <f>IF(E167&gt;E166,2,IF(E167&lt;E166,0,IF(J167&gt;J166,2,IF(J167&lt;J166,0))))</f>
        <v>0</v>
      </c>
      <c r="E167" s="1"/>
      <c r="F167" s="84" t="str">
        <f>IF(F166="","",F166)</f>
        <v/>
      </c>
      <c r="G167" s="64" t="e">
        <f t="shared" si="32"/>
        <v>#VALUE!</v>
      </c>
      <c r="H167" s="65" t="e">
        <f t="shared" si="33"/>
        <v>#VALUE!</v>
      </c>
      <c r="I167" s="1"/>
      <c r="J167" s="1"/>
    </row>
    <row r="170" spans="1:10" x14ac:dyDescent="0.25">
      <c r="C170" s="110" t="s">
        <v>75</v>
      </c>
      <c r="D170" s="111"/>
      <c r="E170" s="111"/>
      <c r="F170" s="111"/>
      <c r="G170" s="111"/>
      <c r="H170" s="111"/>
      <c r="I170" s="111"/>
      <c r="J170" s="112"/>
    </row>
    <row r="171" spans="1:10" ht="15.75" thickBot="1" x14ac:dyDescent="0.3">
      <c r="C171" s="86" t="s">
        <v>16</v>
      </c>
      <c r="D171" s="86" t="s">
        <v>17</v>
      </c>
      <c r="E171" s="86" t="s">
        <v>18</v>
      </c>
      <c r="F171" s="86" t="s">
        <v>19</v>
      </c>
      <c r="G171" s="86" t="s">
        <v>9</v>
      </c>
      <c r="H171" s="86" t="s">
        <v>20</v>
      </c>
      <c r="I171" s="86" t="s">
        <v>21</v>
      </c>
      <c r="J171" s="81" t="s">
        <v>56</v>
      </c>
    </row>
    <row r="172" spans="1:10" ht="15.75" thickBot="1" x14ac:dyDescent="0.3">
      <c r="C172" s="87" t="str">
        <f>$A$116</f>
        <v xml:space="preserve">, </v>
      </c>
      <c r="D172" s="87">
        <f t="shared" ref="D172:D179" si="34">VLOOKUP($C172,$B$148:$I$155,3,0)+VLOOKUP($C172,$C$160:$I$167,2,0)</f>
        <v>12</v>
      </c>
      <c r="E172" s="87">
        <f t="shared" ref="E172:E179" si="35">VLOOKUP($C172,$B$148:$I$155,4,0)+VLOOKUP($C172,$C$160:$I$167,3,0)</f>
        <v>0</v>
      </c>
      <c r="F172" s="87">
        <f t="shared" ref="F172:F179" si="36">VLOOKUP($C172,$B$148:$I$155,5,0)+VLOOKUP($C172,$C$160:$I$167,4,0)</f>
        <v>0</v>
      </c>
      <c r="G172" s="88" t="e">
        <f t="shared" ref="G172:G179" si="37">TRUNC(E172/F172,3)</f>
        <v>#DIV/0!</v>
      </c>
      <c r="H172" s="88" t="e">
        <f t="array" ref="H172">MAX(IF($B$148:$B$155=$C172,H$148:H$155),IF($C$160:$C$167=$C172,H$160:H$167))</f>
        <v>#DIV/0!</v>
      </c>
      <c r="I172" s="89">
        <f t="array" ref="I172">MAX(IF($B$148:$B$155=$C172,I$148:I$155),IF($C$160:$C$167=$C172,I$160:I$167))</f>
        <v>0</v>
      </c>
      <c r="J172" s="82">
        <v>1</v>
      </c>
    </row>
    <row r="173" spans="1:10" ht="15.75" thickBot="1" x14ac:dyDescent="0.3">
      <c r="C173" s="87" t="str">
        <f>$A$117</f>
        <v xml:space="preserve">, </v>
      </c>
      <c r="D173" s="87">
        <f t="shared" si="34"/>
        <v>12</v>
      </c>
      <c r="E173" s="87">
        <f t="shared" si="35"/>
        <v>0</v>
      </c>
      <c r="F173" s="87">
        <f t="shared" si="36"/>
        <v>0</v>
      </c>
      <c r="G173" s="88" t="e">
        <f t="shared" si="37"/>
        <v>#DIV/0!</v>
      </c>
      <c r="H173" s="88" t="e">
        <f t="array" ref="H173">MAX(IF($B$148:$B$155=$C173,H$148:H$155),IF($C$160:$C$167=$C173,H$160:H$167))</f>
        <v>#DIV/0!</v>
      </c>
      <c r="I173" s="89">
        <f t="array" ref="I173">MAX(IF($B$148:$B$155=$C173,I$148:I$155),IF($C$160:$C$167=$C173,I$160:I$167))</f>
        <v>0</v>
      </c>
      <c r="J173" s="82">
        <v>2</v>
      </c>
    </row>
    <row r="174" spans="1:10" ht="15.75" thickBot="1" x14ac:dyDescent="0.3">
      <c r="C174" s="87" t="str">
        <f>$A$120</f>
        <v xml:space="preserve">, </v>
      </c>
      <c r="D174" s="87">
        <f t="shared" si="34"/>
        <v>12</v>
      </c>
      <c r="E174" s="87">
        <f t="shared" si="35"/>
        <v>0</v>
      </c>
      <c r="F174" s="87">
        <f t="shared" si="36"/>
        <v>0</v>
      </c>
      <c r="G174" s="88" t="e">
        <f t="shared" si="37"/>
        <v>#DIV/0!</v>
      </c>
      <c r="H174" s="88" t="e">
        <f t="array" ref="H174">MAX(IF($B$148:$B$155=$C174,H$148:H$155),IF($C$160:$C$167=$C174,H$160:H$167))</f>
        <v>#DIV/0!</v>
      </c>
      <c r="I174" s="89">
        <f t="array" ref="I174">MAX(IF($B$148:$B$155=$C174,I$148:I$155),IF($C$160:$C$167=$C174,I$160:I$167))</f>
        <v>0</v>
      </c>
      <c r="J174" s="82">
        <v>3</v>
      </c>
    </row>
    <row r="175" spans="1:10" ht="15.75" thickBot="1" x14ac:dyDescent="0.3">
      <c r="C175" s="87" t="str">
        <f>$A$121</f>
        <v xml:space="preserve">, </v>
      </c>
      <c r="D175" s="87">
        <f t="shared" si="34"/>
        <v>12</v>
      </c>
      <c r="E175" s="87">
        <f t="shared" si="35"/>
        <v>0</v>
      </c>
      <c r="F175" s="87">
        <f t="shared" si="36"/>
        <v>0</v>
      </c>
      <c r="G175" s="88" t="e">
        <f t="shared" si="37"/>
        <v>#DIV/0!</v>
      </c>
      <c r="H175" s="88" t="e">
        <f t="array" ref="H175">MAX(IF($B$148:$B$155=$C175,H$148:H$155),IF($C$160:$C$167=$C175,H$160:H$167))</f>
        <v>#DIV/0!</v>
      </c>
      <c r="I175" s="89">
        <f t="array" ref="I175">MAX(IF($B$148:$B$155=$C175,I$148:I$155),IF($C$160:$C$167=$C175,I$160:I$167))</f>
        <v>0</v>
      </c>
      <c r="J175" s="82">
        <v>4</v>
      </c>
    </row>
    <row r="176" spans="1:10" ht="15.75" thickBot="1" x14ac:dyDescent="0.3">
      <c r="C176" s="87" t="str">
        <f>$A$119</f>
        <v xml:space="preserve">, </v>
      </c>
      <c r="D176" s="87">
        <f t="shared" si="34"/>
        <v>12</v>
      </c>
      <c r="E176" s="87">
        <f t="shared" si="35"/>
        <v>0</v>
      </c>
      <c r="F176" s="87">
        <f t="shared" si="36"/>
        <v>0</v>
      </c>
      <c r="G176" s="88" t="e">
        <f t="shared" si="37"/>
        <v>#DIV/0!</v>
      </c>
      <c r="H176" s="88" t="e">
        <f t="array" ref="H176">MAX(IF($B$148:$B$155=$C176,H$148:H$155),IF($C$160:$C$167=$C176,H$160:H$167))</f>
        <v>#DIV/0!</v>
      </c>
      <c r="I176" s="89">
        <f t="array" ref="I176">MAX(IF($B$148:$B$155=$C176,I$148:I$155),IF($C$160:$C$167=$C176,I$160:I$167))</f>
        <v>0</v>
      </c>
      <c r="J176" s="82">
        <v>5</v>
      </c>
    </row>
    <row r="177" spans="1:10" ht="15.75" thickBot="1" x14ac:dyDescent="0.3">
      <c r="C177" s="87" t="str">
        <f>$A$118</f>
        <v xml:space="preserve">, </v>
      </c>
      <c r="D177" s="87">
        <f t="shared" si="34"/>
        <v>12</v>
      </c>
      <c r="E177" s="87">
        <f t="shared" si="35"/>
        <v>0</v>
      </c>
      <c r="F177" s="87">
        <f t="shared" si="36"/>
        <v>0</v>
      </c>
      <c r="G177" s="88" t="e">
        <f t="shared" si="37"/>
        <v>#DIV/0!</v>
      </c>
      <c r="H177" s="88" t="e">
        <f t="array" ref="H177">MAX(IF($B$148:$B$155=$C177,H$148:H$155),IF($C$160:$C$167=$C177,H$160:H$167))</f>
        <v>#DIV/0!</v>
      </c>
      <c r="I177" s="89">
        <f t="array" ref="I177">MAX(IF($B$148:$B$155=$C177,I$148:I$155),IF($C$160:$C$167=$C177,I$160:I$167))</f>
        <v>0</v>
      </c>
      <c r="J177" s="82">
        <v>6</v>
      </c>
    </row>
    <row r="178" spans="1:10" ht="15.75" thickBot="1" x14ac:dyDescent="0.3">
      <c r="C178" s="87" t="str">
        <f>$A$123</f>
        <v xml:space="preserve">, </v>
      </c>
      <c r="D178" s="87">
        <f t="shared" si="34"/>
        <v>12</v>
      </c>
      <c r="E178" s="87">
        <f t="shared" si="35"/>
        <v>0</v>
      </c>
      <c r="F178" s="87">
        <f t="shared" si="36"/>
        <v>0</v>
      </c>
      <c r="G178" s="88" t="e">
        <f t="shared" si="37"/>
        <v>#DIV/0!</v>
      </c>
      <c r="H178" s="88" t="e">
        <f t="array" ref="H178">MAX(IF($B$148:$B$155=$C178,H$148:H$155),IF($C$160:$C$167=$C178,H$160:H$167))</f>
        <v>#DIV/0!</v>
      </c>
      <c r="I178" s="89">
        <f t="array" ref="I178">MAX(IF($B$148:$B$155=$C178,I$148:I$155),IF($C$160:$C$167=$C178,I$160:I$167))</f>
        <v>0</v>
      </c>
      <c r="J178" s="82">
        <v>7</v>
      </c>
    </row>
    <row r="179" spans="1:10" ht="15.75" thickBot="1" x14ac:dyDescent="0.3">
      <c r="C179" s="87" t="str">
        <f>$A$122</f>
        <v xml:space="preserve">, </v>
      </c>
      <c r="D179" s="87">
        <f t="shared" si="34"/>
        <v>12</v>
      </c>
      <c r="E179" s="87">
        <f t="shared" si="35"/>
        <v>0</v>
      </c>
      <c r="F179" s="87">
        <f t="shared" si="36"/>
        <v>0</v>
      </c>
      <c r="G179" s="88" t="e">
        <f t="shared" si="37"/>
        <v>#DIV/0!</v>
      </c>
      <c r="H179" s="88" t="e">
        <f t="array" ref="H179">MAX(IF($B$148:$B$155=$C179,H$148:H$155),IF($C$160:$C$167=$C179,H$160:H$167))</f>
        <v>#DIV/0!</v>
      </c>
      <c r="I179" s="89">
        <f t="array" ref="I179">MAX(IF($B$148:$B$155=$C179,I$148:I$155),IF($C$160:$C$167=$C179,I$160:I$167))</f>
        <v>0</v>
      </c>
      <c r="J179" s="82">
        <v>8</v>
      </c>
    </row>
    <row r="182" spans="1:10" x14ac:dyDescent="0.25">
      <c r="A182" s="110" t="s">
        <v>76</v>
      </c>
      <c r="B182" s="111"/>
      <c r="C182" s="111"/>
      <c r="D182" s="111"/>
      <c r="E182" s="111"/>
      <c r="F182" s="111"/>
      <c r="G182" s="111"/>
      <c r="H182" s="111"/>
      <c r="I182" s="111"/>
      <c r="J182" s="112"/>
    </row>
    <row r="183" spans="1:10" ht="15.75" thickBot="1" x14ac:dyDescent="0.3">
      <c r="A183" s="54" t="s">
        <v>38</v>
      </c>
      <c r="B183" s="54" t="s">
        <v>15</v>
      </c>
      <c r="C183" s="54" t="s">
        <v>16</v>
      </c>
      <c r="D183" s="54" t="s">
        <v>17</v>
      </c>
      <c r="E183" s="55" t="s">
        <v>18</v>
      </c>
      <c r="F183" s="55" t="s">
        <v>19</v>
      </c>
      <c r="G183" s="54" t="s">
        <v>9</v>
      </c>
      <c r="H183" s="54" t="s">
        <v>20</v>
      </c>
      <c r="I183" s="55" t="s">
        <v>21</v>
      </c>
      <c r="J183" s="55" t="s">
        <v>67</v>
      </c>
    </row>
    <row r="184" spans="1:10" ht="15.75" thickBot="1" x14ac:dyDescent="0.3">
      <c r="A184" s="58">
        <v>33</v>
      </c>
      <c r="B184" s="58" t="s">
        <v>77</v>
      </c>
      <c r="C184" s="58" t="str">
        <f>IF(D160=2,C160,C161)</f>
        <v xml:space="preserve">, </v>
      </c>
      <c r="D184" s="56">
        <f>IF(E184&gt;E185,2,IF(E184&lt;E185,0,IF(J184&gt;J185,2,0)))</f>
        <v>0</v>
      </c>
      <c r="E184" s="1"/>
      <c r="F184" s="1"/>
      <c r="G184" s="59" t="e">
        <f t="shared" ref="G184:G187" si="38">TRUNC(E184/F184,3)</f>
        <v>#DIV/0!</v>
      </c>
      <c r="H184" s="60" t="str">
        <f t="shared" ref="H184:H187" si="39">IF(D184&gt;0,G184,"-,---")</f>
        <v>-,---</v>
      </c>
      <c r="I184" s="1"/>
      <c r="J184" s="1"/>
    </row>
    <row r="185" spans="1:10" ht="15.75" thickBot="1" x14ac:dyDescent="0.3">
      <c r="A185" s="61">
        <v>33</v>
      </c>
      <c r="B185" s="61" t="s">
        <v>78</v>
      </c>
      <c r="C185" s="61" t="str">
        <f>IF(D162=2,C162,C163)</f>
        <v xml:space="preserve">, </v>
      </c>
      <c r="D185" s="62" t="b">
        <f>IF(E185&gt;E184,2,IF(E185&lt;E184,0,IF(J185&gt;J184,2,IF(J185&lt;J184,0))))</f>
        <v>0</v>
      </c>
      <c r="E185" s="1"/>
      <c r="F185" s="84" t="str">
        <f>IF(F184="","",F184)</f>
        <v/>
      </c>
      <c r="G185" s="64" t="e">
        <f t="shared" si="38"/>
        <v>#VALUE!</v>
      </c>
      <c r="H185" s="65" t="e">
        <f t="shared" si="39"/>
        <v>#VALUE!</v>
      </c>
      <c r="I185" s="1"/>
      <c r="J185" s="1"/>
    </row>
    <row r="186" spans="1:10" ht="15.75" thickBot="1" x14ac:dyDescent="0.3">
      <c r="A186" s="58">
        <v>34</v>
      </c>
      <c r="B186" s="58" t="s">
        <v>79</v>
      </c>
      <c r="C186" s="58" t="str">
        <f>IF(D160=0,C160,C161)</f>
        <v xml:space="preserve">, </v>
      </c>
      <c r="D186" s="56">
        <f>IF(E186&gt;E187,2,IF(E186&lt;E187,0,IF(J186&gt;J187,2,0)))</f>
        <v>0</v>
      </c>
      <c r="E186" s="1"/>
      <c r="F186" s="1"/>
      <c r="G186" s="59" t="e">
        <f t="shared" si="38"/>
        <v>#DIV/0!</v>
      </c>
      <c r="H186" s="60" t="str">
        <f t="shared" si="39"/>
        <v>-,---</v>
      </c>
      <c r="I186" s="1"/>
      <c r="J186" s="1"/>
    </row>
    <row r="187" spans="1:10" ht="15.75" thickBot="1" x14ac:dyDescent="0.3">
      <c r="A187" s="61">
        <v>34</v>
      </c>
      <c r="B187" s="61" t="s">
        <v>80</v>
      </c>
      <c r="C187" s="61" t="str">
        <f>IF(D162=0,C162,C163)</f>
        <v xml:space="preserve">, </v>
      </c>
      <c r="D187" s="62" t="b">
        <f>IF(E187&gt;E186,2,IF(E187&lt;E186,0,IF(J187&gt;J186,2,IF(J187&lt;J186,0))))</f>
        <v>0</v>
      </c>
      <c r="E187" s="1"/>
      <c r="F187" s="84" t="str">
        <f>IF(F186="","",F186)</f>
        <v/>
      </c>
      <c r="G187" s="64" t="e">
        <f t="shared" si="38"/>
        <v>#VALUE!</v>
      </c>
      <c r="H187" s="65" t="e">
        <f t="shared" si="39"/>
        <v>#VALUE!</v>
      </c>
      <c r="I187" s="1"/>
      <c r="J187" s="1"/>
    </row>
    <row r="190" spans="1:10" x14ac:dyDescent="0.25">
      <c r="C190" s="110" t="s">
        <v>97</v>
      </c>
      <c r="D190" s="111"/>
      <c r="E190" s="111"/>
      <c r="F190" s="111"/>
      <c r="G190" s="111"/>
      <c r="H190" s="111"/>
      <c r="I190" s="111"/>
      <c r="J190" s="112"/>
    </row>
    <row r="191" spans="1:10" ht="15.75" thickBot="1" x14ac:dyDescent="0.3">
      <c r="C191" s="86" t="s">
        <v>16</v>
      </c>
      <c r="D191" s="86" t="s">
        <v>17</v>
      </c>
      <c r="E191" s="86" t="s">
        <v>18</v>
      </c>
      <c r="F191" s="86" t="s">
        <v>19</v>
      </c>
      <c r="G191" s="86" t="s">
        <v>9</v>
      </c>
      <c r="H191" s="86" t="s">
        <v>20</v>
      </c>
      <c r="I191" s="86" t="s">
        <v>21</v>
      </c>
      <c r="J191" s="81" t="s">
        <v>56</v>
      </c>
    </row>
    <row r="192" spans="1:10" ht="15.75" thickBot="1" x14ac:dyDescent="0.3">
      <c r="C192" s="87" t="str">
        <f>$C$184</f>
        <v xml:space="preserve">, </v>
      </c>
      <c r="D192" s="87">
        <f>VLOOKUP($C192,$C$172:$I$179,2,0)+VLOOKUP($C192,$C$184:$I$187,2,0)</f>
        <v>12</v>
      </c>
      <c r="E192" s="87">
        <f>VLOOKUP($C192,$C$172:$I$179,3,0)+VLOOKUP($C192,$C$184:$I$187,3,0)</f>
        <v>0</v>
      </c>
      <c r="F192" s="87">
        <f>VLOOKUP($C192,$C$172:$I$179,4,0)+VLOOKUP($C192,$C$184:$I$187,4,0)</f>
        <v>0</v>
      </c>
      <c r="G192" s="88" t="e">
        <f>TRUNC(E192/F192,3)</f>
        <v>#DIV/0!</v>
      </c>
      <c r="H192" s="88" t="e">
        <f t="array" ref="H192">MAX(IF($C$172:$C$179=$C192,H$172:H$179),IF($C$184:$C$187=$C192,H$184:H$187))</f>
        <v>#DIV/0!</v>
      </c>
      <c r="I192" s="89">
        <f t="array" ref="I192">MAX(IF($C$172:$C$179=$C192,I$172:I$179),IF($C$184:$C$187=$C192,I$184:I$187))</f>
        <v>0</v>
      </c>
      <c r="J192" s="82">
        <v>1</v>
      </c>
    </row>
    <row r="193" spans="1:11" ht="15.75" thickBot="1" x14ac:dyDescent="0.3">
      <c r="C193" s="87" t="str">
        <f>$C$185</f>
        <v xml:space="preserve">, </v>
      </c>
      <c r="D193" s="87">
        <f>VLOOKUP($C193,$C$172:$I$179,2,0)+VLOOKUP($C193,$C$184:$I$187,2,0)</f>
        <v>12</v>
      </c>
      <c r="E193" s="87">
        <f>VLOOKUP($C193,$C$172:$I$179,3,0)+VLOOKUP($C193,$C$184:$I$187,3,0)</f>
        <v>0</v>
      </c>
      <c r="F193" s="87">
        <f>VLOOKUP($C193,$C$172:$I$179,4,0)+VLOOKUP($C193,$C$184:$I$187,4,0)</f>
        <v>0</v>
      </c>
      <c r="G193" s="88" t="e">
        <f>TRUNC(E193/F193,3)</f>
        <v>#DIV/0!</v>
      </c>
      <c r="H193" s="88" t="e">
        <f t="array" ref="H193">MAX(IF($C$172:$C$179=$C193,H$172:H$179),IF($C$184:$C$187=$C193,H$184:H$187))</f>
        <v>#DIV/0!</v>
      </c>
      <c r="I193" s="89">
        <f t="array" ref="I193">MAX(IF($C$172:$C$179=$C193,I$172:I$179),IF($C$184:$C$187=$C193,I$184:I$187))</f>
        <v>0</v>
      </c>
      <c r="J193" s="82">
        <v>2</v>
      </c>
    </row>
    <row r="194" spans="1:11" ht="15.75" thickBot="1" x14ac:dyDescent="0.3">
      <c r="C194" s="87" t="str">
        <f>$C$186</f>
        <v xml:space="preserve">, </v>
      </c>
      <c r="D194" s="87">
        <f>VLOOKUP($C194,$C$172:$I$179,2,0)+VLOOKUP($C194,$C$184:$I$187,2,0)</f>
        <v>12</v>
      </c>
      <c r="E194" s="87">
        <f>VLOOKUP($C194,$C$172:$I$179,3,0)+VLOOKUP($C194,$C$184:$I$187,3,0)</f>
        <v>0</v>
      </c>
      <c r="F194" s="87">
        <f>VLOOKUP($C194,$C$172:$I$179,4,0)+VLOOKUP($C194,$C$184:$I$187,4,0)</f>
        <v>0</v>
      </c>
      <c r="G194" s="88" t="e">
        <f>TRUNC(E194/F194,3)</f>
        <v>#DIV/0!</v>
      </c>
      <c r="H194" s="88" t="e">
        <f t="array" ref="H194">MAX(IF($C$172:$C$179=$C194,H$172:H$179),IF($C$184:$C$187=$C194,H$184:H$187))</f>
        <v>#DIV/0!</v>
      </c>
      <c r="I194" s="89">
        <f t="array" ref="I194">MAX(IF($C$172:$C$179=$C194,I$172:I$179),IF($C$184:$C$187=$C194,I$184:I$187))</f>
        <v>0</v>
      </c>
      <c r="J194" s="82">
        <v>3</v>
      </c>
    </row>
    <row r="195" spans="1:11" ht="15.75" thickBot="1" x14ac:dyDescent="0.3">
      <c r="C195" s="87" t="str">
        <f>$C$187</f>
        <v xml:space="preserve">, </v>
      </c>
      <c r="D195" s="87">
        <f>VLOOKUP($C195,$C$172:$I$179,2,0)+VLOOKUP($C195,$C$184:$I$187,2,0)</f>
        <v>12</v>
      </c>
      <c r="E195" s="87">
        <f>VLOOKUP($C195,$C$172:$I$179,3,0)+VLOOKUP($C195,$C$184:$I$187,3,0)</f>
        <v>0</v>
      </c>
      <c r="F195" s="87">
        <f>VLOOKUP($C195,$C$172:$I$179,4,0)+VLOOKUP($C195,$C$184:$I$187,4,0)</f>
        <v>0</v>
      </c>
      <c r="G195" s="88" t="e">
        <f>TRUNC(E195/F195,3)</f>
        <v>#DIV/0!</v>
      </c>
      <c r="H195" s="88" t="e">
        <f t="array" ref="H195">MAX(IF($C$172:$C$179=$C195,H$172:H$179),IF($C$184:$C$187=$C195,H$184:H$187))</f>
        <v>#DIV/0!</v>
      </c>
      <c r="I195" s="89">
        <f t="array" ref="I195">MAX(IF($C$172:$C$179=$C195,I$172:I$179),IF($C$184:$C$187=$C195,I$184:I$187))</f>
        <v>0</v>
      </c>
      <c r="J195" s="82">
        <v>4</v>
      </c>
    </row>
    <row r="198" spans="1:11" x14ac:dyDescent="0.25">
      <c r="A198" s="106" t="s">
        <v>98</v>
      </c>
      <c r="B198" s="106"/>
      <c r="C198" s="106"/>
      <c r="D198" s="106"/>
      <c r="E198" s="106"/>
      <c r="F198" s="106"/>
      <c r="G198" s="106"/>
      <c r="H198" s="106"/>
      <c r="I198" s="106"/>
      <c r="J198" s="106"/>
      <c r="K198" s="106"/>
    </row>
    <row r="199" spans="1:11" x14ac:dyDescent="0.25">
      <c r="A199" s="54" t="s">
        <v>30</v>
      </c>
      <c r="B199" s="54" t="s">
        <v>16</v>
      </c>
      <c r="C199" s="54" t="s">
        <v>7</v>
      </c>
      <c r="D199" s="54" t="s">
        <v>100</v>
      </c>
      <c r="E199" s="54" t="s">
        <v>17</v>
      </c>
      <c r="F199" s="54" t="s">
        <v>18</v>
      </c>
      <c r="G199" s="54" t="s">
        <v>19</v>
      </c>
      <c r="H199" s="54" t="s">
        <v>9</v>
      </c>
      <c r="I199" s="54" t="s">
        <v>20</v>
      </c>
      <c r="J199" s="54" t="s">
        <v>21</v>
      </c>
      <c r="K199" s="54" t="s">
        <v>99</v>
      </c>
    </row>
    <row r="200" spans="1:11" x14ac:dyDescent="0.25">
      <c r="A200" s="58">
        <v>1</v>
      </c>
      <c r="B200" s="58" t="str">
        <f>IF(D184=2,C184,C185)</f>
        <v xml:space="preserve">, </v>
      </c>
      <c r="C200" s="58">
        <f>VLOOKUP(B200,$D$12:$E$27,2,0)</f>
        <v>0</v>
      </c>
      <c r="D200" s="58" t="s">
        <v>101</v>
      </c>
      <c r="E200" s="58">
        <f>VLOOKUP(B200,$C$192:$I$195,2,0)</f>
        <v>12</v>
      </c>
      <c r="F200" s="58">
        <f>VLOOKUP(B200,$C$192:$I$195,3,0)</f>
        <v>0</v>
      </c>
      <c r="G200" s="58">
        <f>VLOOKUP(B200,$C$192:$I$195,4,0)</f>
        <v>0</v>
      </c>
      <c r="H200" s="85" t="e">
        <f t="shared" ref="H200:H215" si="40">TRUNC(F200/G200,3)</f>
        <v>#DIV/0!</v>
      </c>
      <c r="I200" s="85" t="e">
        <f>VLOOKUP(B200,$C$192:$I$195,6,0)</f>
        <v>#DIV/0!</v>
      </c>
      <c r="J200" s="58">
        <f>VLOOKUP(B200,$C$192:$I$195,7,0)</f>
        <v>0</v>
      </c>
      <c r="K200" s="58">
        <v>36</v>
      </c>
    </row>
    <row r="201" spans="1:11" x14ac:dyDescent="0.25">
      <c r="A201" s="58">
        <v>2</v>
      </c>
      <c r="B201" s="58" t="str">
        <f>IF(D184=0,C184,C185)</f>
        <v xml:space="preserve">, </v>
      </c>
      <c r="C201" s="58">
        <f t="shared" ref="C201:C215" si="41">VLOOKUP(B201,$D$12:$E$27,2,0)</f>
        <v>0</v>
      </c>
      <c r="D201" s="58" t="s">
        <v>101</v>
      </c>
      <c r="E201" s="58">
        <f>VLOOKUP(B201,$C$192:$I$195,2,0)</f>
        <v>12</v>
      </c>
      <c r="F201" s="58">
        <f>VLOOKUP(B201,$C$192:$I$195,3,0)</f>
        <v>0</v>
      </c>
      <c r="G201" s="58">
        <f>VLOOKUP(B201,$C$192:$I$195,4,0)</f>
        <v>0</v>
      </c>
      <c r="H201" s="85" t="e">
        <f t="shared" si="40"/>
        <v>#DIV/0!</v>
      </c>
      <c r="I201" s="85" t="e">
        <f>VLOOKUP(B201,$C$192:$I$195,6,0)</f>
        <v>#DIV/0!</v>
      </c>
      <c r="J201" s="58">
        <f>VLOOKUP(B201,$C$192:$I$195,7,0)</f>
        <v>0</v>
      </c>
      <c r="K201" s="58">
        <v>26</v>
      </c>
    </row>
    <row r="202" spans="1:11" x14ac:dyDescent="0.25">
      <c r="A202" s="58">
        <v>3</v>
      </c>
      <c r="B202" s="58" t="str">
        <f>IF(D186=2,C186,C187)</f>
        <v xml:space="preserve">, </v>
      </c>
      <c r="C202" s="58">
        <f t="shared" si="41"/>
        <v>0</v>
      </c>
      <c r="D202" s="58" t="s">
        <v>102</v>
      </c>
      <c r="E202" s="58">
        <f>VLOOKUP(B202,$C$192:$I$195,2,0)</f>
        <v>12</v>
      </c>
      <c r="F202" s="58">
        <f>VLOOKUP(B202,$C$192:$I$195,3,0)</f>
        <v>0</v>
      </c>
      <c r="G202" s="58">
        <f>VLOOKUP(B202,$C$192:$I$195,4,0)</f>
        <v>0</v>
      </c>
      <c r="H202" s="85" t="e">
        <f t="shared" si="40"/>
        <v>#DIV/0!</v>
      </c>
      <c r="I202" s="85" t="e">
        <f>VLOOKUP(B202,$C$192:$I$195,6,0)</f>
        <v>#DIV/0!</v>
      </c>
      <c r="J202" s="58">
        <f>VLOOKUP(B202,$C$192:$I$195,7,0)</f>
        <v>0</v>
      </c>
      <c r="K202" s="58">
        <v>18</v>
      </c>
    </row>
    <row r="203" spans="1:11" x14ac:dyDescent="0.25">
      <c r="A203" s="58">
        <v>4</v>
      </c>
      <c r="B203" s="58" t="str">
        <f>IF(D186=0,C186,C187)</f>
        <v xml:space="preserve">, </v>
      </c>
      <c r="C203" s="58">
        <f t="shared" si="41"/>
        <v>0</v>
      </c>
      <c r="D203" s="58" t="s">
        <v>102</v>
      </c>
      <c r="E203" s="58">
        <f>VLOOKUP(B203,$C$192:$I$195,2,0)</f>
        <v>12</v>
      </c>
      <c r="F203" s="58">
        <f>VLOOKUP(B203,$C$192:$I$195,3,0)</f>
        <v>0</v>
      </c>
      <c r="G203" s="58">
        <f>VLOOKUP(B203,$C$192:$I$195,4,0)</f>
        <v>0</v>
      </c>
      <c r="H203" s="85" t="e">
        <f t="shared" si="40"/>
        <v>#DIV/0!</v>
      </c>
      <c r="I203" s="85" t="e">
        <f>VLOOKUP(B203,$C$192:$I$195,6,0)</f>
        <v>#DIV/0!</v>
      </c>
      <c r="J203" s="58">
        <f>VLOOKUP(B203,$C$192:$I$195,7,0)</f>
        <v>0</v>
      </c>
      <c r="K203" s="58">
        <v>15</v>
      </c>
    </row>
    <row r="204" spans="1:11" x14ac:dyDescent="0.25">
      <c r="A204" s="58">
        <v>5</v>
      </c>
      <c r="B204" s="58" t="str">
        <f>IF(D164=2,C164,C165)</f>
        <v xml:space="preserve">, </v>
      </c>
      <c r="C204" s="58">
        <f t="shared" si="41"/>
        <v>0</v>
      </c>
      <c r="D204" s="58" t="s">
        <v>103</v>
      </c>
      <c r="E204" s="58">
        <f>VLOOKUP(B204,$C$172:$I$179,2,0)</f>
        <v>12</v>
      </c>
      <c r="F204" s="58">
        <f>VLOOKUP(B204,$C$172:$I$179,3,0)</f>
        <v>0</v>
      </c>
      <c r="G204" s="58">
        <f>VLOOKUP(B204,$C$172:$I$179,4,0)</f>
        <v>0</v>
      </c>
      <c r="H204" s="85" t="e">
        <f t="shared" si="40"/>
        <v>#DIV/0!</v>
      </c>
      <c r="I204" s="85" t="e">
        <f>VLOOKUP(B204,$C$172:$I$179,6,0)</f>
        <v>#DIV/0!</v>
      </c>
      <c r="J204" s="58">
        <f>VLOOKUP(B204,$C$172:$I$179,7,0)</f>
        <v>0</v>
      </c>
      <c r="K204" s="58">
        <v>11</v>
      </c>
    </row>
    <row r="205" spans="1:11" x14ac:dyDescent="0.25">
      <c r="A205" s="58">
        <v>6</v>
      </c>
      <c r="B205" s="58" t="str">
        <f>IF(D164=0,C164,C165)</f>
        <v xml:space="preserve">, </v>
      </c>
      <c r="C205" s="58">
        <f t="shared" si="41"/>
        <v>0</v>
      </c>
      <c r="D205" s="58" t="s">
        <v>103</v>
      </c>
      <c r="E205" s="58">
        <f>VLOOKUP(B205,$C$172:$I$179,2,0)</f>
        <v>12</v>
      </c>
      <c r="F205" s="58">
        <f>VLOOKUP(B205,$C$172:$I$179,3,0)</f>
        <v>0</v>
      </c>
      <c r="G205" s="58">
        <f>VLOOKUP(B205,$C$172:$I$179,4,0)</f>
        <v>0</v>
      </c>
      <c r="H205" s="85" t="e">
        <f t="shared" si="40"/>
        <v>#DIV/0!</v>
      </c>
      <c r="I205" s="85" t="e">
        <f>VLOOKUP(B205,$C$172:$I$179,6,0)</f>
        <v>#DIV/0!</v>
      </c>
      <c r="J205" s="58">
        <f>VLOOKUP(B205,$C$172:$I$179,7,0)</f>
        <v>0</v>
      </c>
      <c r="K205" s="58">
        <v>10</v>
      </c>
    </row>
    <row r="206" spans="1:11" x14ac:dyDescent="0.25">
      <c r="A206" s="58">
        <v>7</v>
      </c>
      <c r="B206" s="58" t="str">
        <f>IF(D166=2,C166,C167)</f>
        <v xml:space="preserve">, </v>
      </c>
      <c r="C206" s="58">
        <f t="shared" si="41"/>
        <v>0</v>
      </c>
      <c r="D206" s="58" t="s">
        <v>104</v>
      </c>
      <c r="E206" s="58">
        <f>VLOOKUP(B206,$C$172:$I$179,2,0)</f>
        <v>12</v>
      </c>
      <c r="F206" s="58">
        <f>VLOOKUP(B206,$C$172:$I$179,3,0)</f>
        <v>0</v>
      </c>
      <c r="G206" s="58">
        <f>VLOOKUP(B206,$C$172:$I$179,4,0)</f>
        <v>0</v>
      </c>
      <c r="H206" s="85" t="e">
        <f t="shared" si="40"/>
        <v>#DIV/0!</v>
      </c>
      <c r="I206" s="85" t="e">
        <f>VLOOKUP(B206,$C$172:$I$179,6,0)</f>
        <v>#DIV/0!</v>
      </c>
      <c r="J206" s="58">
        <f>VLOOKUP(B206,$C$172:$I$179,7,0)</f>
        <v>0</v>
      </c>
      <c r="K206" s="58">
        <v>9</v>
      </c>
    </row>
    <row r="207" spans="1:11" x14ac:dyDescent="0.25">
      <c r="A207" s="58">
        <v>8</v>
      </c>
      <c r="B207" s="58" t="str">
        <f>IF(D166=0,C166,C167)</f>
        <v xml:space="preserve">, </v>
      </c>
      <c r="C207" s="58">
        <f t="shared" si="41"/>
        <v>0</v>
      </c>
      <c r="D207" s="58" t="s">
        <v>104</v>
      </c>
      <c r="E207" s="58">
        <f>VLOOKUP(B207,$C$172:$I$179,2,0)</f>
        <v>12</v>
      </c>
      <c r="F207" s="58">
        <f>VLOOKUP(B207,$C$172:$I$179,3,0)</f>
        <v>0</v>
      </c>
      <c r="G207" s="58">
        <f>VLOOKUP(B207,$C$172:$I$179,4,0)</f>
        <v>0</v>
      </c>
      <c r="H207" s="85" t="e">
        <f t="shared" si="40"/>
        <v>#DIV/0!</v>
      </c>
      <c r="I207" s="85" t="e">
        <f>VLOOKUP(B207,$C$172:$I$179,6,0)</f>
        <v>#DIV/0!</v>
      </c>
      <c r="J207" s="58">
        <f>VLOOKUP(B207,$C$172:$I$179,7,0)</f>
        <v>0</v>
      </c>
      <c r="K207" s="58">
        <v>8</v>
      </c>
    </row>
    <row r="208" spans="1:11" x14ac:dyDescent="0.25">
      <c r="A208" s="58">
        <v>9</v>
      </c>
      <c r="B208" s="58" t="str">
        <f>$A$124</f>
        <v xml:space="preserve">, </v>
      </c>
      <c r="C208" s="58">
        <f t="shared" si="41"/>
        <v>0</v>
      </c>
      <c r="D208" s="58" t="s">
        <v>105</v>
      </c>
      <c r="E208" s="58">
        <f t="shared" ref="E208:E215" si="42">VLOOKUP(B208,$A$124:$J$131,4,0)</f>
        <v>12</v>
      </c>
      <c r="F208" s="58">
        <f t="shared" ref="F208:F215" si="43">VLOOKUP(B208,$A$124:$J$131,5,0)</f>
        <v>0</v>
      </c>
      <c r="G208" s="58">
        <f t="shared" ref="G208:G215" si="44">VLOOKUP(B208,$A$124:$J$131,6,0)</f>
        <v>0</v>
      </c>
      <c r="H208" s="85" t="e">
        <f t="shared" si="40"/>
        <v>#DIV/0!</v>
      </c>
      <c r="I208" s="85" t="e">
        <f t="shared" ref="I208:I215" si="45">VLOOKUP(B208,$A$124:$J$131,8,0)</f>
        <v>#DIV/0!</v>
      </c>
      <c r="J208" s="58">
        <f t="shared" ref="J208:J215" si="46">VLOOKUP(B208,$A$124:$J$131,9,0)</f>
        <v>0</v>
      </c>
      <c r="K208" s="58">
        <v>4</v>
      </c>
    </row>
    <row r="209" spans="1:11" x14ac:dyDescent="0.25">
      <c r="A209" s="58">
        <v>10</v>
      </c>
      <c r="B209" s="58" t="str">
        <f>$A$125</f>
        <v xml:space="preserve">, </v>
      </c>
      <c r="C209" s="58">
        <f t="shared" si="41"/>
        <v>0</v>
      </c>
      <c r="D209" s="58" t="s">
        <v>105</v>
      </c>
      <c r="E209" s="58">
        <f t="shared" si="42"/>
        <v>12</v>
      </c>
      <c r="F209" s="58">
        <f t="shared" si="43"/>
        <v>0</v>
      </c>
      <c r="G209" s="58">
        <f t="shared" si="44"/>
        <v>0</v>
      </c>
      <c r="H209" s="85" t="e">
        <f t="shared" si="40"/>
        <v>#DIV/0!</v>
      </c>
      <c r="I209" s="85" t="e">
        <f t="shared" si="45"/>
        <v>#DIV/0!</v>
      </c>
      <c r="J209" s="58">
        <f t="shared" si="46"/>
        <v>0</v>
      </c>
      <c r="K209" s="58">
        <v>4</v>
      </c>
    </row>
    <row r="210" spans="1:11" x14ac:dyDescent="0.25">
      <c r="A210" s="58">
        <v>11</v>
      </c>
      <c r="B210" s="58" t="str">
        <f>$A$126</f>
        <v xml:space="preserve">, </v>
      </c>
      <c r="C210" s="58">
        <f t="shared" si="41"/>
        <v>0</v>
      </c>
      <c r="D210" s="58" t="s">
        <v>105</v>
      </c>
      <c r="E210" s="58">
        <f t="shared" si="42"/>
        <v>12</v>
      </c>
      <c r="F210" s="58">
        <f t="shared" si="43"/>
        <v>0</v>
      </c>
      <c r="G210" s="58">
        <f t="shared" si="44"/>
        <v>0</v>
      </c>
      <c r="H210" s="85" t="e">
        <f t="shared" si="40"/>
        <v>#DIV/0!</v>
      </c>
      <c r="I210" s="85" t="e">
        <f t="shared" si="45"/>
        <v>#DIV/0!</v>
      </c>
      <c r="J210" s="58">
        <f t="shared" si="46"/>
        <v>0</v>
      </c>
      <c r="K210" s="58">
        <v>4</v>
      </c>
    </row>
    <row r="211" spans="1:11" x14ac:dyDescent="0.25">
      <c r="A211" s="58">
        <v>12</v>
      </c>
      <c r="B211" s="58" t="str">
        <f>$A$127</f>
        <v xml:space="preserve">, </v>
      </c>
      <c r="C211" s="58">
        <f t="shared" si="41"/>
        <v>0</v>
      </c>
      <c r="D211" s="58" t="s">
        <v>105</v>
      </c>
      <c r="E211" s="58">
        <f t="shared" si="42"/>
        <v>12</v>
      </c>
      <c r="F211" s="58">
        <f t="shared" si="43"/>
        <v>0</v>
      </c>
      <c r="G211" s="58">
        <f t="shared" si="44"/>
        <v>0</v>
      </c>
      <c r="H211" s="85" t="e">
        <f t="shared" si="40"/>
        <v>#DIV/0!</v>
      </c>
      <c r="I211" s="85" t="e">
        <f t="shared" si="45"/>
        <v>#DIV/0!</v>
      </c>
      <c r="J211" s="58">
        <f t="shared" si="46"/>
        <v>0</v>
      </c>
      <c r="K211" s="58">
        <v>4</v>
      </c>
    </row>
    <row r="212" spans="1:11" x14ac:dyDescent="0.25">
      <c r="A212" s="58">
        <v>13</v>
      </c>
      <c r="B212" s="58" t="str">
        <f>$A$128</f>
        <v xml:space="preserve">, </v>
      </c>
      <c r="C212" s="58">
        <f t="shared" si="41"/>
        <v>0</v>
      </c>
      <c r="D212" s="58" t="s">
        <v>106</v>
      </c>
      <c r="E212" s="58">
        <f t="shared" si="42"/>
        <v>12</v>
      </c>
      <c r="F212" s="58">
        <f t="shared" si="43"/>
        <v>0</v>
      </c>
      <c r="G212" s="58">
        <f t="shared" si="44"/>
        <v>0</v>
      </c>
      <c r="H212" s="85" t="e">
        <f t="shared" si="40"/>
        <v>#DIV/0!</v>
      </c>
      <c r="I212" s="85" t="e">
        <f t="shared" si="45"/>
        <v>#DIV/0!</v>
      </c>
      <c r="J212" s="58">
        <f t="shared" si="46"/>
        <v>0</v>
      </c>
      <c r="K212" s="58">
        <v>2</v>
      </c>
    </row>
    <row r="213" spans="1:11" x14ac:dyDescent="0.25">
      <c r="A213" s="58">
        <v>14</v>
      </c>
      <c r="B213" s="58" t="str">
        <f>$A$129</f>
        <v xml:space="preserve">, </v>
      </c>
      <c r="C213" s="58">
        <f t="shared" si="41"/>
        <v>0</v>
      </c>
      <c r="D213" s="58" t="s">
        <v>106</v>
      </c>
      <c r="E213" s="58">
        <f t="shared" si="42"/>
        <v>12</v>
      </c>
      <c r="F213" s="58">
        <f t="shared" si="43"/>
        <v>0</v>
      </c>
      <c r="G213" s="58">
        <f t="shared" si="44"/>
        <v>0</v>
      </c>
      <c r="H213" s="85" t="e">
        <f t="shared" si="40"/>
        <v>#DIV/0!</v>
      </c>
      <c r="I213" s="85" t="e">
        <f t="shared" si="45"/>
        <v>#DIV/0!</v>
      </c>
      <c r="J213" s="58">
        <f t="shared" si="46"/>
        <v>0</v>
      </c>
      <c r="K213" s="58">
        <v>2</v>
      </c>
    </row>
    <row r="214" spans="1:11" x14ac:dyDescent="0.25">
      <c r="A214" s="58">
        <v>15</v>
      </c>
      <c r="B214" s="58" t="str">
        <f>$A$130</f>
        <v xml:space="preserve">, </v>
      </c>
      <c r="C214" s="58">
        <f t="shared" si="41"/>
        <v>0</v>
      </c>
      <c r="D214" s="58" t="s">
        <v>106</v>
      </c>
      <c r="E214" s="58">
        <f t="shared" si="42"/>
        <v>12</v>
      </c>
      <c r="F214" s="58">
        <f t="shared" si="43"/>
        <v>0</v>
      </c>
      <c r="G214" s="58">
        <f t="shared" si="44"/>
        <v>0</v>
      </c>
      <c r="H214" s="85" t="e">
        <f t="shared" si="40"/>
        <v>#DIV/0!</v>
      </c>
      <c r="I214" s="85" t="e">
        <f t="shared" si="45"/>
        <v>#DIV/0!</v>
      </c>
      <c r="J214" s="58">
        <f t="shared" si="46"/>
        <v>0</v>
      </c>
      <c r="K214" s="58">
        <v>2</v>
      </c>
    </row>
    <row r="215" spans="1:11" x14ac:dyDescent="0.25">
      <c r="A215" s="58">
        <v>16</v>
      </c>
      <c r="B215" s="58" t="str">
        <f>$A$131</f>
        <v xml:space="preserve">, </v>
      </c>
      <c r="C215" s="58">
        <f t="shared" si="41"/>
        <v>0</v>
      </c>
      <c r="D215" s="58" t="s">
        <v>106</v>
      </c>
      <c r="E215" s="58">
        <f t="shared" si="42"/>
        <v>12</v>
      </c>
      <c r="F215" s="58">
        <f t="shared" si="43"/>
        <v>0</v>
      </c>
      <c r="G215" s="58">
        <f t="shared" si="44"/>
        <v>0</v>
      </c>
      <c r="H215" s="85" t="e">
        <f t="shared" si="40"/>
        <v>#DIV/0!</v>
      </c>
      <c r="I215" s="85" t="e">
        <f t="shared" si="45"/>
        <v>#DIV/0!</v>
      </c>
      <c r="J215" s="58">
        <f t="shared" si="46"/>
        <v>0</v>
      </c>
      <c r="K215" s="58">
        <v>2</v>
      </c>
    </row>
  </sheetData>
  <sheetProtection sheet="1" objects="1" scenarios="1" selectLockedCells="1" sort="0"/>
  <sortState ref="C192:I195">
    <sortCondition descending="1" ref="D192:D195"/>
    <sortCondition descending="1" ref="G192:G195"/>
    <sortCondition descending="1" ref="H192:H195"/>
    <sortCondition descending="1" ref="I192:I195"/>
  </sortState>
  <mergeCells count="18">
    <mergeCell ref="A30:I30"/>
    <mergeCell ref="A51:I51"/>
    <mergeCell ref="A198:K198"/>
    <mergeCell ref="A10:F10"/>
    <mergeCell ref="A1:J1"/>
    <mergeCell ref="C170:J170"/>
    <mergeCell ref="A182:J182"/>
    <mergeCell ref="C190:J190"/>
    <mergeCell ref="A114:J114"/>
    <mergeCell ref="A134:J134"/>
    <mergeCell ref="A158:J158"/>
    <mergeCell ref="B146:J146"/>
    <mergeCell ref="A72:I72"/>
    <mergeCell ref="A93:I93"/>
    <mergeCell ref="A107:B111"/>
    <mergeCell ref="A86:B90"/>
    <mergeCell ref="A65:B69"/>
    <mergeCell ref="A44:B48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1:H97"/>
  <sheetViews>
    <sheetView workbookViewId="0">
      <selection sqref="A1:H1"/>
    </sheetView>
  </sheetViews>
  <sheetFormatPr baseColWidth="10" defaultRowHeight="12.75" x14ac:dyDescent="0.2"/>
  <cols>
    <col min="1" max="1" width="11.42578125" style="13" customWidth="1"/>
    <col min="2" max="2" width="17.140625" style="13" customWidth="1"/>
    <col min="3" max="8" width="6.42578125" style="13" customWidth="1"/>
    <col min="9" max="16384" width="11.42578125" style="13"/>
  </cols>
  <sheetData>
    <row r="1" spans="1:8" x14ac:dyDescent="0.2">
      <c r="A1" s="119" t="str">
        <f>Formular!B3&amp;" "&amp;Formular!B7</f>
        <v>Meisterschaft Dreiband 2026/2027</v>
      </c>
      <c r="B1" s="120"/>
      <c r="C1" s="120"/>
      <c r="D1" s="120"/>
      <c r="E1" s="120"/>
      <c r="F1" s="120"/>
      <c r="G1" s="120"/>
      <c r="H1" s="121"/>
    </row>
    <row r="3" spans="1:8" x14ac:dyDescent="0.2">
      <c r="A3" s="14" t="s">
        <v>110</v>
      </c>
      <c r="B3" s="128" t="str">
        <f>Formular!B5</f>
        <v>BC Musterort</v>
      </c>
      <c r="C3" s="128"/>
      <c r="D3" s="128"/>
      <c r="E3" s="128"/>
      <c r="F3" s="128"/>
      <c r="G3" s="128"/>
      <c r="H3" s="128"/>
    </row>
    <row r="4" spans="1:8" x14ac:dyDescent="0.2">
      <c r="A4" s="14" t="s">
        <v>111</v>
      </c>
      <c r="B4" s="128" t="str">
        <f>Formular!B6</f>
        <v>00.-00. Monat 20XX</v>
      </c>
      <c r="C4" s="128"/>
      <c r="D4" s="128"/>
      <c r="E4" s="128"/>
      <c r="F4" s="128"/>
      <c r="G4" s="128"/>
      <c r="H4" s="128"/>
    </row>
    <row r="5" spans="1:8" ht="25.5" customHeight="1" x14ac:dyDescent="0.2">
      <c r="A5" s="14" t="s">
        <v>112</v>
      </c>
      <c r="B5" s="129" t="str">
        <f>Formular!B4</f>
        <v>16 Teilnehmer | 4 Gruppen á 4 Spieler - VF - HF - F | inkl. Platzierungsspiele in der Endrunde</v>
      </c>
      <c r="C5" s="129"/>
      <c r="D5" s="129"/>
      <c r="E5" s="129"/>
      <c r="F5" s="129"/>
      <c r="G5" s="129"/>
      <c r="H5" s="129"/>
    </row>
    <row r="6" spans="1:8" x14ac:dyDescent="0.2">
      <c r="A6" s="14" t="s">
        <v>114</v>
      </c>
      <c r="B6" s="128" t="str">
        <f>Formular!B8</f>
        <v>00 Punkte / 00 Aufnahmen</v>
      </c>
      <c r="C6" s="128"/>
      <c r="D6" s="128"/>
      <c r="E6" s="128"/>
      <c r="F6" s="128"/>
      <c r="G6" s="128"/>
      <c r="H6" s="128"/>
    </row>
    <row r="9" spans="1:8" x14ac:dyDescent="0.2">
      <c r="A9" s="130" t="s">
        <v>14</v>
      </c>
      <c r="B9" s="15" t="s">
        <v>16</v>
      </c>
      <c r="C9" s="15" t="s">
        <v>17</v>
      </c>
      <c r="D9" s="15" t="s">
        <v>18</v>
      </c>
      <c r="E9" s="15" t="s">
        <v>19</v>
      </c>
      <c r="F9" s="15" t="s">
        <v>9</v>
      </c>
      <c r="G9" s="15" t="s">
        <v>20</v>
      </c>
      <c r="H9" s="15" t="s">
        <v>21</v>
      </c>
    </row>
    <row r="10" spans="1:8" x14ac:dyDescent="0.2">
      <c r="A10" s="131"/>
      <c r="B10" s="14" t="str">
        <f>Formular!C32</f>
        <v xml:space="preserve">, </v>
      </c>
      <c r="C10" s="14">
        <f>Formular!D32</f>
        <v>1</v>
      </c>
      <c r="D10" s="14">
        <f>Formular!E32</f>
        <v>0</v>
      </c>
      <c r="E10" s="14">
        <f>Formular!F32</f>
        <v>0</v>
      </c>
      <c r="F10" s="16" t="e">
        <f>Formular!G32</f>
        <v>#DIV/0!</v>
      </c>
      <c r="G10" s="17" t="e">
        <f>Formular!H32</f>
        <v>#DIV/0!</v>
      </c>
      <c r="H10" s="14">
        <f>Formular!I32</f>
        <v>0</v>
      </c>
    </row>
    <row r="11" spans="1:8" ht="13.5" thickBot="1" x14ac:dyDescent="0.25">
      <c r="A11" s="131"/>
      <c r="B11" s="18" t="str">
        <f>Formular!C33</f>
        <v xml:space="preserve">, </v>
      </c>
      <c r="C11" s="18">
        <f>Formular!D33</f>
        <v>1</v>
      </c>
      <c r="D11" s="18">
        <f>Formular!E33</f>
        <v>0</v>
      </c>
      <c r="E11" s="18" t="str">
        <f>Formular!F33</f>
        <v/>
      </c>
      <c r="F11" s="19" t="e">
        <f>Formular!G33</f>
        <v>#VALUE!</v>
      </c>
      <c r="G11" s="20" t="e">
        <f>Formular!H33</f>
        <v>#VALUE!</v>
      </c>
      <c r="H11" s="18">
        <f>Formular!I33</f>
        <v>0</v>
      </c>
    </row>
    <row r="12" spans="1:8" x14ac:dyDescent="0.2">
      <c r="A12" s="131"/>
      <c r="B12" s="21" t="str">
        <f>Formular!C34</f>
        <v xml:space="preserve">, </v>
      </c>
      <c r="C12" s="21">
        <f>Formular!D34</f>
        <v>1</v>
      </c>
      <c r="D12" s="21">
        <f>Formular!E34</f>
        <v>0</v>
      </c>
      <c r="E12" s="21">
        <f>Formular!F34</f>
        <v>0</v>
      </c>
      <c r="F12" s="22" t="e">
        <f>Formular!G34</f>
        <v>#DIV/0!</v>
      </c>
      <c r="G12" s="23" t="e">
        <f>Formular!H34</f>
        <v>#DIV/0!</v>
      </c>
      <c r="H12" s="21">
        <f>Formular!I34</f>
        <v>0</v>
      </c>
    </row>
    <row r="13" spans="1:8" ht="13.5" thickBot="1" x14ac:dyDescent="0.25">
      <c r="A13" s="131"/>
      <c r="B13" s="18" t="str">
        <f>Formular!C35</f>
        <v xml:space="preserve">, </v>
      </c>
      <c r="C13" s="18">
        <f>Formular!D35</f>
        <v>1</v>
      </c>
      <c r="D13" s="18">
        <f>Formular!E35</f>
        <v>0</v>
      </c>
      <c r="E13" s="18" t="str">
        <f>Formular!F35</f>
        <v/>
      </c>
      <c r="F13" s="19" t="e">
        <f>Formular!G35</f>
        <v>#VALUE!</v>
      </c>
      <c r="G13" s="20" t="e">
        <f>Formular!H35</f>
        <v>#VALUE!</v>
      </c>
      <c r="H13" s="18">
        <f>Formular!I35</f>
        <v>0</v>
      </c>
    </row>
    <row r="14" spans="1:8" x14ac:dyDescent="0.2">
      <c r="A14" s="131"/>
      <c r="B14" s="21" t="str">
        <f>Formular!C36</f>
        <v xml:space="preserve">, </v>
      </c>
      <c r="C14" s="21">
        <f>Formular!D36</f>
        <v>1</v>
      </c>
      <c r="D14" s="21">
        <f>Formular!E36</f>
        <v>0</v>
      </c>
      <c r="E14" s="21">
        <f>Formular!F36</f>
        <v>0</v>
      </c>
      <c r="F14" s="22" t="e">
        <f>Formular!G36</f>
        <v>#DIV/0!</v>
      </c>
      <c r="G14" s="23" t="e">
        <f>Formular!H36</f>
        <v>#DIV/0!</v>
      </c>
      <c r="H14" s="21">
        <f>Formular!I36</f>
        <v>0</v>
      </c>
    </row>
    <row r="15" spans="1:8" ht="13.5" thickBot="1" x14ac:dyDescent="0.25">
      <c r="A15" s="131"/>
      <c r="B15" s="18" t="str">
        <f>Formular!C37</f>
        <v xml:space="preserve">, </v>
      </c>
      <c r="C15" s="18">
        <f>Formular!D37</f>
        <v>1</v>
      </c>
      <c r="D15" s="18">
        <f>Formular!E37</f>
        <v>0</v>
      </c>
      <c r="E15" s="18" t="str">
        <f>Formular!F37</f>
        <v/>
      </c>
      <c r="F15" s="19" t="e">
        <f>Formular!G37</f>
        <v>#VALUE!</v>
      </c>
      <c r="G15" s="20" t="e">
        <f>Formular!H37</f>
        <v>#VALUE!</v>
      </c>
      <c r="H15" s="18">
        <f>Formular!I37</f>
        <v>0</v>
      </c>
    </row>
    <row r="16" spans="1:8" x14ac:dyDescent="0.2">
      <c r="A16" s="131"/>
      <c r="B16" s="21" t="str">
        <f>Formular!C38</f>
        <v xml:space="preserve">, </v>
      </c>
      <c r="C16" s="21">
        <f>Formular!D38</f>
        <v>1</v>
      </c>
      <c r="D16" s="21">
        <f>Formular!E38</f>
        <v>0</v>
      </c>
      <c r="E16" s="21">
        <f>Formular!F38</f>
        <v>0</v>
      </c>
      <c r="F16" s="22" t="e">
        <f>Formular!G38</f>
        <v>#DIV/0!</v>
      </c>
      <c r="G16" s="23" t="e">
        <f>Formular!H38</f>
        <v>#DIV/0!</v>
      </c>
      <c r="H16" s="21">
        <f>Formular!I38</f>
        <v>0</v>
      </c>
    </row>
    <row r="17" spans="1:8" ht="13.5" thickBot="1" x14ac:dyDescent="0.25">
      <c r="A17" s="131"/>
      <c r="B17" s="18" t="str">
        <f>Formular!C39</f>
        <v xml:space="preserve">, </v>
      </c>
      <c r="C17" s="18">
        <f>Formular!D39</f>
        <v>1</v>
      </c>
      <c r="D17" s="18">
        <f>Formular!E39</f>
        <v>0</v>
      </c>
      <c r="E17" s="18" t="str">
        <f>Formular!F39</f>
        <v/>
      </c>
      <c r="F17" s="19" t="e">
        <f>Formular!G39</f>
        <v>#VALUE!</v>
      </c>
      <c r="G17" s="20" t="e">
        <f>Formular!H39</f>
        <v>#VALUE!</v>
      </c>
      <c r="H17" s="18">
        <f>Formular!I39</f>
        <v>0</v>
      </c>
    </row>
    <row r="18" spans="1:8" x14ac:dyDescent="0.2">
      <c r="A18" s="131"/>
      <c r="B18" s="21" t="str">
        <f>Formular!C40</f>
        <v xml:space="preserve">, </v>
      </c>
      <c r="C18" s="21">
        <f>Formular!D40</f>
        <v>1</v>
      </c>
      <c r="D18" s="21">
        <f>Formular!E40</f>
        <v>0</v>
      </c>
      <c r="E18" s="21">
        <f>Formular!F40</f>
        <v>0</v>
      </c>
      <c r="F18" s="22" t="e">
        <f>Formular!G40</f>
        <v>#DIV/0!</v>
      </c>
      <c r="G18" s="23" t="e">
        <f>Formular!H40</f>
        <v>#DIV/0!</v>
      </c>
      <c r="H18" s="21">
        <f>Formular!I40</f>
        <v>0</v>
      </c>
    </row>
    <row r="19" spans="1:8" ht="13.5" thickBot="1" x14ac:dyDescent="0.25">
      <c r="A19" s="131"/>
      <c r="B19" s="18" t="str">
        <f>Formular!C41</f>
        <v xml:space="preserve">, </v>
      </c>
      <c r="C19" s="18">
        <f>Formular!D41</f>
        <v>1</v>
      </c>
      <c r="D19" s="18">
        <f>Formular!E41</f>
        <v>0</v>
      </c>
      <c r="E19" s="18" t="str">
        <f>Formular!F41</f>
        <v/>
      </c>
      <c r="F19" s="19" t="e">
        <f>Formular!G41</f>
        <v>#VALUE!</v>
      </c>
      <c r="G19" s="20" t="e">
        <f>Formular!H41</f>
        <v>#VALUE!</v>
      </c>
      <c r="H19" s="18">
        <f>Formular!I41</f>
        <v>0</v>
      </c>
    </row>
    <row r="20" spans="1:8" x14ac:dyDescent="0.2">
      <c r="A20" s="131"/>
      <c r="B20" s="21" t="str">
        <f>Formular!C42</f>
        <v xml:space="preserve">, </v>
      </c>
      <c r="C20" s="21">
        <f>Formular!D42</f>
        <v>1</v>
      </c>
      <c r="D20" s="21">
        <f>Formular!E42</f>
        <v>0</v>
      </c>
      <c r="E20" s="21">
        <f>Formular!F42</f>
        <v>0</v>
      </c>
      <c r="F20" s="22" t="e">
        <f>Formular!G42</f>
        <v>#DIV/0!</v>
      </c>
      <c r="G20" s="23" t="e">
        <f>Formular!H42</f>
        <v>#DIV/0!</v>
      </c>
      <c r="H20" s="21">
        <f>Formular!I42</f>
        <v>0</v>
      </c>
    </row>
    <row r="21" spans="1:8" ht="13.5" thickBot="1" x14ac:dyDescent="0.25">
      <c r="A21" s="131"/>
      <c r="B21" s="24" t="str">
        <f>Formular!C43</f>
        <v xml:space="preserve">, </v>
      </c>
      <c r="C21" s="24">
        <f>Formular!D43</f>
        <v>1</v>
      </c>
      <c r="D21" s="24">
        <f>Formular!E43</f>
        <v>0</v>
      </c>
      <c r="E21" s="24" t="str">
        <f>Formular!F43</f>
        <v/>
      </c>
      <c r="F21" s="25" t="e">
        <f>Formular!G43</f>
        <v>#VALUE!</v>
      </c>
      <c r="G21" s="26" t="e">
        <f>Formular!H43</f>
        <v>#VALUE!</v>
      </c>
      <c r="H21" s="24">
        <f>Formular!I43</f>
        <v>0</v>
      </c>
    </row>
    <row r="22" spans="1:8" x14ac:dyDescent="0.2">
      <c r="A22" s="27" t="s">
        <v>115</v>
      </c>
      <c r="B22" s="27" t="s">
        <v>16</v>
      </c>
      <c r="C22" s="27" t="s">
        <v>17</v>
      </c>
      <c r="D22" s="27" t="s">
        <v>18</v>
      </c>
      <c r="E22" s="27" t="s">
        <v>19</v>
      </c>
      <c r="F22" s="27" t="s">
        <v>9</v>
      </c>
      <c r="G22" s="27" t="s">
        <v>20</v>
      </c>
      <c r="H22" s="27" t="s">
        <v>21</v>
      </c>
    </row>
    <row r="23" spans="1:8" x14ac:dyDescent="0.2">
      <c r="A23" s="28">
        <v>1</v>
      </c>
      <c r="B23" s="14" t="str">
        <f>Formular!C45</f>
        <v xml:space="preserve">, </v>
      </c>
      <c r="C23" s="14">
        <f>Formular!D45</f>
        <v>12</v>
      </c>
      <c r="D23" s="14">
        <f>Formular!E45</f>
        <v>0</v>
      </c>
      <c r="E23" s="14">
        <f>Formular!F45</f>
        <v>0</v>
      </c>
      <c r="F23" s="16" t="e">
        <f>Formular!G45</f>
        <v>#DIV/0!</v>
      </c>
      <c r="G23" s="16" t="e">
        <f>IF(Formular!H45=0,"-,---",Formular!H45)</f>
        <v>#DIV/0!</v>
      </c>
      <c r="H23" s="14">
        <f>Formular!I45</f>
        <v>0</v>
      </c>
    </row>
    <row r="24" spans="1:8" x14ac:dyDescent="0.2">
      <c r="A24" s="28">
        <v>2</v>
      </c>
      <c r="B24" s="14" t="str">
        <f>Formular!C46</f>
        <v xml:space="preserve">, </v>
      </c>
      <c r="C24" s="14">
        <f>Formular!D46</f>
        <v>12</v>
      </c>
      <c r="D24" s="14">
        <f>Formular!E46</f>
        <v>0</v>
      </c>
      <c r="E24" s="14">
        <f>Formular!F46</f>
        <v>0</v>
      </c>
      <c r="F24" s="16" t="e">
        <f>Formular!G46</f>
        <v>#DIV/0!</v>
      </c>
      <c r="G24" s="16" t="e">
        <f>IF(Formular!H46=0,"-,---",Formular!H46)</f>
        <v>#DIV/0!</v>
      </c>
      <c r="H24" s="14">
        <f>Formular!I46</f>
        <v>0</v>
      </c>
    </row>
    <row r="25" spans="1:8" x14ac:dyDescent="0.2">
      <c r="A25" s="29">
        <v>3</v>
      </c>
      <c r="B25" s="14" t="str">
        <f>Formular!C47</f>
        <v xml:space="preserve">, </v>
      </c>
      <c r="C25" s="14">
        <f>Formular!D47</f>
        <v>12</v>
      </c>
      <c r="D25" s="14">
        <f>Formular!E47</f>
        <v>0</v>
      </c>
      <c r="E25" s="14">
        <f>Formular!F47</f>
        <v>0</v>
      </c>
      <c r="F25" s="16" t="e">
        <f>Formular!G47</f>
        <v>#DIV/0!</v>
      </c>
      <c r="G25" s="16" t="e">
        <f>IF(Formular!H47=0,"-,---",Formular!H47)</f>
        <v>#DIV/0!</v>
      </c>
      <c r="H25" s="14">
        <f>Formular!I47</f>
        <v>0</v>
      </c>
    </row>
    <row r="26" spans="1:8" x14ac:dyDescent="0.2">
      <c r="A26" s="29">
        <v>4</v>
      </c>
      <c r="B26" s="14" t="str">
        <f>Formular!C48</f>
        <v xml:space="preserve">, </v>
      </c>
      <c r="C26" s="14">
        <f>Formular!D48</f>
        <v>12</v>
      </c>
      <c r="D26" s="14">
        <f>Formular!E48</f>
        <v>0</v>
      </c>
      <c r="E26" s="14">
        <f>Formular!F48</f>
        <v>0</v>
      </c>
      <c r="F26" s="16" t="e">
        <f>Formular!G48</f>
        <v>#DIV/0!</v>
      </c>
      <c r="G26" s="16" t="e">
        <f>IF(Formular!H48=0,"-,---",Formular!H48)</f>
        <v>#DIV/0!</v>
      </c>
      <c r="H26" s="14">
        <f>Formular!I48</f>
        <v>0</v>
      </c>
    </row>
    <row r="29" spans="1:8" x14ac:dyDescent="0.2">
      <c r="A29" s="122" t="s">
        <v>33</v>
      </c>
      <c r="B29" s="15" t="s">
        <v>16</v>
      </c>
      <c r="C29" s="15" t="s">
        <v>17</v>
      </c>
      <c r="D29" s="15" t="s">
        <v>18</v>
      </c>
      <c r="E29" s="15" t="s">
        <v>19</v>
      </c>
      <c r="F29" s="15" t="s">
        <v>9</v>
      </c>
      <c r="G29" s="15" t="s">
        <v>20</v>
      </c>
      <c r="H29" s="15" t="s">
        <v>21</v>
      </c>
    </row>
    <row r="30" spans="1:8" x14ac:dyDescent="0.2">
      <c r="A30" s="123"/>
      <c r="B30" s="14" t="str">
        <f>Formular!C53</f>
        <v xml:space="preserve">, </v>
      </c>
      <c r="C30" s="14">
        <f>Formular!D53</f>
        <v>1</v>
      </c>
      <c r="D30" s="14">
        <f>Formular!E53</f>
        <v>0</v>
      </c>
      <c r="E30" s="14">
        <f>Formular!F53</f>
        <v>0</v>
      </c>
      <c r="F30" s="16" t="e">
        <f>Formular!G53</f>
        <v>#DIV/0!</v>
      </c>
      <c r="G30" s="17" t="e">
        <f>Formular!H53</f>
        <v>#DIV/0!</v>
      </c>
      <c r="H30" s="14">
        <f>Formular!I53</f>
        <v>0</v>
      </c>
    </row>
    <row r="31" spans="1:8" ht="13.5" thickBot="1" x14ac:dyDescent="0.25">
      <c r="A31" s="123"/>
      <c r="B31" s="18" t="str">
        <f>Formular!C54</f>
        <v xml:space="preserve">, </v>
      </c>
      <c r="C31" s="18">
        <f>Formular!D54</f>
        <v>1</v>
      </c>
      <c r="D31" s="18">
        <f>Formular!E54</f>
        <v>0</v>
      </c>
      <c r="E31" s="18" t="str">
        <f>Formular!F54</f>
        <v/>
      </c>
      <c r="F31" s="19" t="e">
        <f>Formular!G54</f>
        <v>#VALUE!</v>
      </c>
      <c r="G31" s="20" t="e">
        <f>Formular!H54</f>
        <v>#VALUE!</v>
      </c>
      <c r="H31" s="18">
        <f>Formular!I54</f>
        <v>0</v>
      </c>
    </row>
    <row r="32" spans="1:8" x14ac:dyDescent="0.2">
      <c r="A32" s="123"/>
      <c r="B32" s="21" t="str">
        <f>Formular!C55</f>
        <v xml:space="preserve">, </v>
      </c>
      <c r="C32" s="21">
        <f>Formular!D55</f>
        <v>1</v>
      </c>
      <c r="D32" s="21">
        <f>Formular!E55</f>
        <v>0</v>
      </c>
      <c r="E32" s="21">
        <f>Formular!F55</f>
        <v>0</v>
      </c>
      <c r="F32" s="22" t="e">
        <f>Formular!G55</f>
        <v>#DIV/0!</v>
      </c>
      <c r="G32" s="23" t="e">
        <f>Formular!H55</f>
        <v>#DIV/0!</v>
      </c>
      <c r="H32" s="21">
        <f>Formular!I55</f>
        <v>0</v>
      </c>
    </row>
    <row r="33" spans="1:8" ht="13.5" thickBot="1" x14ac:dyDescent="0.25">
      <c r="A33" s="123"/>
      <c r="B33" s="18" t="str">
        <f>Formular!C56</f>
        <v xml:space="preserve">, </v>
      </c>
      <c r="C33" s="18">
        <f>Formular!D56</f>
        <v>1</v>
      </c>
      <c r="D33" s="18">
        <f>Formular!E56</f>
        <v>0</v>
      </c>
      <c r="E33" s="18" t="str">
        <f>Formular!F56</f>
        <v/>
      </c>
      <c r="F33" s="19" t="e">
        <f>Formular!G56</f>
        <v>#VALUE!</v>
      </c>
      <c r="G33" s="20" t="e">
        <f>Formular!H56</f>
        <v>#VALUE!</v>
      </c>
      <c r="H33" s="18">
        <f>Formular!I56</f>
        <v>0</v>
      </c>
    </row>
    <row r="34" spans="1:8" x14ac:dyDescent="0.2">
      <c r="A34" s="123"/>
      <c r="B34" s="21" t="str">
        <f>Formular!C57</f>
        <v xml:space="preserve">, </v>
      </c>
      <c r="C34" s="21">
        <f>Formular!D57</f>
        <v>1</v>
      </c>
      <c r="D34" s="21">
        <f>Formular!E57</f>
        <v>0</v>
      </c>
      <c r="E34" s="21">
        <f>Formular!F57</f>
        <v>0</v>
      </c>
      <c r="F34" s="22" t="e">
        <f>Formular!G57</f>
        <v>#DIV/0!</v>
      </c>
      <c r="G34" s="23" t="e">
        <f>Formular!H57</f>
        <v>#DIV/0!</v>
      </c>
      <c r="H34" s="21">
        <f>Formular!I57</f>
        <v>0</v>
      </c>
    </row>
    <row r="35" spans="1:8" ht="13.5" thickBot="1" x14ac:dyDescent="0.25">
      <c r="A35" s="123"/>
      <c r="B35" s="18" t="str">
        <f>Formular!C58</f>
        <v xml:space="preserve">, </v>
      </c>
      <c r="C35" s="18">
        <f>Formular!D58</f>
        <v>1</v>
      </c>
      <c r="D35" s="18">
        <f>Formular!E58</f>
        <v>0</v>
      </c>
      <c r="E35" s="18" t="str">
        <f>Formular!F58</f>
        <v/>
      </c>
      <c r="F35" s="19" t="e">
        <f>Formular!G58</f>
        <v>#VALUE!</v>
      </c>
      <c r="G35" s="20" t="e">
        <f>Formular!H58</f>
        <v>#VALUE!</v>
      </c>
      <c r="H35" s="18">
        <f>Formular!I58</f>
        <v>0</v>
      </c>
    </row>
    <row r="36" spans="1:8" x14ac:dyDescent="0.2">
      <c r="A36" s="123"/>
      <c r="B36" s="21" t="str">
        <f>Formular!C59</f>
        <v xml:space="preserve">, </v>
      </c>
      <c r="C36" s="21">
        <f>Formular!D59</f>
        <v>1</v>
      </c>
      <c r="D36" s="21">
        <f>Formular!E59</f>
        <v>0</v>
      </c>
      <c r="E36" s="21">
        <f>Formular!F59</f>
        <v>0</v>
      </c>
      <c r="F36" s="22" t="e">
        <f>Formular!G59</f>
        <v>#DIV/0!</v>
      </c>
      <c r="G36" s="23" t="e">
        <f>Formular!H59</f>
        <v>#DIV/0!</v>
      </c>
      <c r="H36" s="21">
        <f>Formular!I59</f>
        <v>0</v>
      </c>
    </row>
    <row r="37" spans="1:8" ht="13.5" thickBot="1" x14ac:dyDescent="0.25">
      <c r="A37" s="123"/>
      <c r="B37" s="18" t="str">
        <f>Formular!C60</f>
        <v xml:space="preserve">, </v>
      </c>
      <c r="C37" s="18">
        <f>Formular!D60</f>
        <v>1</v>
      </c>
      <c r="D37" s="18">
        <f>Formular!E60</f>
        <v>0</v>
      </c>
      <c r="E37" s="18" t="str">
        <f>Formular!F60</f>
        <v/>
      </c>
      <c r="F37" s="19" t="e">
        <f>Formular!G60</f>
        <v>#VALUE!</v>
      </c>
      <c r="G37" s="20" t="e">
        <f>Formular!H60</f>
        <v>#VALUE!</v>
      </c>
      <c r="H37" s="18">
        <f>Formular!I60</f>
        <v>0</v>
      </c>
    </row>
    <row r="38" spans="1:8" x14ac:dyDescent="0.2">
      <c r="A38" s="123"/>
      <c r="B38" s="21" t="str">
        <f>Formular!C61</f>
        <v xml:space="preserve">, </v>
      </c>
      <c r="C38" s="21">
        <f>Formular!D61</f>
        <v>1</v>
      </c>
      <c r="D38" s="21">
        <f>Formular!E61</f>
        <v>0</v>
      </c>
      <c r="E38" s="21">
        <f>Formular!F61</f>
        <v>0</v>
      </c>
      <c r="F38" s="22" t="e">
        <f>Formular!G61</f>
        <v>#DIV/0!</v>
      </c>
      <c r="G38" s="23" t="e">
        <f>Formular!H61</f>
        <v>#DIV/0!</v>
      </c>
      <c r="H38" s="21">
        <f>Formular!I61</f>
        <v>0</v>
      </c>
    </row>
    <row r="39" spans="1:8" ht="13.5" thickBot="1" x14ac:dyDescent="0.25">
      <c r="A39" s="123"/>
      <c r="B39" s="18" t="str">
        <f>Formular!C62</f>
        <v xml:space="preserve">, </v>
      </c>
      <c r="C39" s="18">
        <f>Formular!D62</f>
        <v>1</v>
      </c>
      <c r="D39" s="18">
        <f>Formular!E62</f>
        <v>0</v>
      </c>
      <c r="E39" s="18" t="str">
        <f>Formular!F62</f>
        <v/>
      </c>
      <c r="F39" s="19" t="e">
        <f>Formular!G62</f>
        <v>#VALUE!</v>
      </c>
      <c r="G39" s="20" t="e">
        <f>Formular!H62</f>
        <v>#VALUE!</v>
      </c>
      <c r="H39" s="18">
        <f>Formular!I62</f>
        <v>0</v>
      </c>
    </row>
    <row r="40" spans="1:8" x14ac:dyDescent="0.2">
      <c r="A40" s="123"/>
      <c r="B40" s="21" t="str">
        <f>Formular!C63</f>
        <v xml:space="preserve">, </v>
      </c>
      <c r="C40" s="21">
        <f>Formular!D63</f>
        <v>1</v>
      </c>
      <c r="D40" s="21">
        <f>Formular!E63</f>
        <v>0</v>
      </c>
      <c r="E40" s="21">
        <f>Formular!F63</f>
        <v>0</v>
      </c>
      <c r="F40" s="22" t="e">
        <f>Formular!G63</f>
        <v>#DIV/0!</v>
      </c>
      <c r="G40" s="23" t="e">
        <f>Formular!H63</f>
        <v>#DIV/0!</v>
      </c>
      <c r="H40" s="21">
        <f>Formular!I63</f>
        <v>0</v>
      </c>
    </row>
    <row r="41" spans="1:8" ht="13.5" thickBot="1" x14ac:dyDescent="0.25">
      <c r="A41" s="123"/>
      <c r="B41" s="24" t="str">
        <f>Formular!C64</f>
        <v xml:space="preserve">, </v>
      </c>
      <c r="C41" s="24">
        <f>Formular!D64</f>
        <v>1</v>
      </c>
      <c r="D41" s="24">
        <f>Formular!E64</f>
        <v>0</v>
      </c>
      <c r="E41" s="24" t="str">
        <f>Formular!F64</f>
        <v/>
      </c>
      <c r="F41" s="25" t="e">
        <f>Formular!G64</f>
        <v>#VALUE!</v>
      </c>
      <c r="G41" s="26" t="e">
        <f>Formular!H64</f>
        <v>#VALUE!</v>
      </c>
      <c r="H41" s="24">
        <f>Formular!I64</f>
        <v>0</v>
      </c>
    </row>
    <row r="42" spans="1:8" x14ac:dyDescent="0.2">
      <c r="A42" s="27" t="s">
        <v>115</v>
      </c>
      <c r="B42" s="27" t="s">
        <v>16</v>
      </c>
      <c r="C42" s="27" t="s">
        <v>17</v>
      </c>
      <c r="D42" s="27" t="s">
        <v>18</v>
      </c>
      <c r="E42" s="27" t="s">
        <v>19</v>
      </c>
      <c r="F42" s="27" t="s">
        <v>9</v>
      </c>
      <c r="G42" s="27" t="s">
        <v>20</v>
      </c>
      <c r="H42" s="27" t="s">
        <v>21</v>
      </c>
    </row>
    <row r="43" spans="1:8" x14ac:dyDescent="0.2">
      <c r="A43" s="28">
        <v>1</v>
      </c>
      <c r="B43" s="14" t="str">
        <f>Formular!C66</f>
        <v xml:space="preserve">, </v>
      </c>
      <c r="C43" s="14">
        <f>Formular!D66</f>
        <v>12</v>
      </c>
      <c r="D43" s="14">
        <f>Formular!E66</f>
        <v>0</v>
      </c>
      <c r="E43" s="14">
        <f>Formular!F66</f>
        <v>0</v>
      </c>
      <c r="F43" s="16" t="e">
        <f>Formular!G66</f>
        <v>#DIV/0!</v>
      </c>
      <c r="G43" s="16" t="e">
        <f>IF(Formular!H66=0,"-,---",Formular!H66)</f>
        <v>#DIV/0!</v>
      </c>
      <c r="H43" s="14">
        <f>Formular!I66</f>
        <v>0</v>
      </c>
    </row>
    <row r="44" spans="1:8" x14ac:dyDescent="0.2">
      <c r="A44" s="28">
        <v>2</v>
      </c>
      <c r="B44" s="14" t="str">
        <f>Formular!C67</f>
        <v xml:space="preserve">, </v>
      </c>
      <c r="C44" s="14">
        <f>Formular!D67</f>
        <v>12</v>
      </c>
      <c r="D44" s="14">
        <f>Formular!E67</f>
        <v>0</v>
      </c>
      <c r="E44" s="14">
        <f>Formular!F67</f>
        <v>0</v>
      </c>
      <c r="F44" s="16" t="e">
        <f>Formular!G67</f>
        <v>#DIV/0!</v>
      </c>
      <c r="G44" s="16" t="e">
        <f>IF(Formular!H67=0,"-,---",Formular!H67)</f>
        <v>#DIV/0!</v>
      </c>
      <c r="H44" s="14">
        <f>Formular!I67</f>
        <v>0</v>
      </c>
    </row>
    <row r="45" spans="1:8" x14ac:dyDescent="0.2">
      <c r="A45" s="29">
        <v>3</v>
      </c>
      <c r="B45" s="14" t="str">
        <f>Formular!C68</f>
        <v xml:space="preserve">, </v>
      </c>
      <c r="C45" s="14">
        <f>Formular!D68</f>
        <v>12</v>
      </c>
      <c r="D45" s="14">
        <f>Formular!E68</f>
        <v>0</v>
      </c>
      <c r="E45" s="14">
        <f>Formular!F68</f>
        <v>0</v>
      </c>
      <c r="F45" s="16" t="e">
        <f>Formular!G68</f>
        <v>#DIV/0!</v>
      </c>
      <c r="G45" s="16" t="e">
        <f>IF(Formular!H68=0,"-,---",Formular!H68)</f>
        <v>#DIV/0!</v>
      </c>
      <c r="H45" s="14">
        <f>Formular!I68</f>
        <v>0</v>
      </c>
    </row>
    <row r="46" spans="1:8" x14ac:dyDescent="0.2">
      <c r="A46" s="29">
        <v>4</v>
      </c>
      <c r="B46" s="14" t="str">
        <f>Formular!C69</f>
        <v xml:space="preserve">, </v>
      </c>
      <c r="C46" s="14">
        <f>Formular!D69</f>
        <v>12</v>
      </c>
      <c r="D46" s="14">
        <f>Formular!E69</f>
        <v>0</v>
      </c>
      <c r="E46" s="14">
        <f>Formular!F69</f>
        <v>0</v>
      </c>
      <c r="F46" s="16" t="e">
        <f>Formular!G69</f>
        <v>#DIV/0!</v>
      </c>
      <c r="G46" s="16" t="e">
        <f>IF(Formular!H69=0,"-,---",Formular!H69)</f>
        <v>#DIV/0!</v>
      </c>
      <c r="H46" s="14">
        <f>Formular!I69</f>
        <v>0</v>
      </c>
    </row>
    <row r="60" spans="1:8" x14ac:dyDescent="0.2">
      <c r="A60" s="124" t="s">
        <v>41</v>
      </c>
      <c r="B60" s="15" t="s">
        <v>16</v>
      </c>
      <c r="C60" s="15" t="s">
        <v>17</v>
      </c>
      <c r="D60" s="15" t="s">
        <v>18</v>
      </c>
      <c r="E60" s="15" t="s">
        <v>19</v>
      </c>
      <c r="F60" s="15" t="s">
        <v>9</v>
      </c>
      <c r="G60" s="15" t="s">
        <v>20</v>
      </c>
      <c r="H60" s="15" t="s">
        <v>21</v>
      </c>
    </row>
    <row r="61" spans="1:8" x14ac:dyDescent="0.2">
      <c r="A61" s="125"/>
      <c r="B61" s="14" t="str">
        <f>Formular!C74</f>
        <v xml:space="preserve">, </v>
      </c>
      <c r="C61" s="14">
        <f>Formular!D74</f>
        <v>1</v>
      </c>
      <c r="D61" s="14">
        <f>Formular!E74</f>
        <v>0</v>
      </c>
      <c r="E61" s="14">
        <f>Formular!F74</f>
        <v>0</v>
      </c>
      <c r="F61" s="16" t="e">
        <f>Formular!G74</f>
        <v>#DIV/0!</v>
      </c>
      <c r="G61" s="17" t="e">
        <f>Formular!H74</f>
        <v>#DIV/0!</v>
      </c>
      <c r="H61" s="14">
        <f>Formular!I74</f>
        <v>0</v>
      </c>
    </row>
    <row r="62" spans="1:8" ht="13.5" thickBot="1" x14ac:dyDescent="0.25">
      <c r="A62" s="125"/>
      <c r="B62" s="18" t="str">
        <f>Formular!C75</f>
        <v xml:space="preserve">, </v>
      </c>
      <c r="C62" s="18">
        <f>Formular!D75</f>
        <v>1</v>
      </c>
      <c r="D62" s="18">
        <f>Formular!E75</f>
        <v>0</v>
      </c>
      <c r="E62" s="18" t="str">
        <f>Formular!F75</f>
        <v/>
      </c>
      <c r="F62" s="19" t="e">
        <f>Formular!G75</f>
        <v>#VALUE!</v>
      </c>
      <c r="G62" s="20" t="e">
        <f>Formular!H75</f>
        <v>#VALUE!</v>
      </c>
      <c r="H62" s="18">
        <f>Formular!I75</f>
        <v>0</v>
      </c>
    </row>
    <row r="63" spans="1:8" x14ac:dyDescent="0.2">
      <c r="A63" s="125"/>
      <c r="B63" s="21" t="str">
        <f>Formular!C76</f>
        <v xml:space="preserve">, </v>
      </c>
      <c r="C63" s="21">
        <f>Formular!D76</f>
        <v>1</v>
      </c>
      <c r="D63" s="21">
        <f>Formular!E76</f>
        <v>0</v>
      </c>
      <c r="E63" s="21">
        <f>Formular!F76</f>
        <v>0</v>
      </c>
      <c r="F63" s="22" t="e">
        <f>Formular!G76</f>
        <v>#DIV/0!</v>
      </c>
      <c r="G63" s="23" t="e">
        <f>Formular!H76</f>
        <v>#DIV/0!</v>
      </c>
      <c r="H63" s="21">
        <f>Formular!I76</f>
        <v>0</v>
      </c>
    </row>
    <row r="64" spans="1:8" ht="13.5" thickBot="1" x14ac:dyDescent="0.25">
      <c r="A64" s="125"/>
      <c r="B64" s="18" t="str">
        <f>Formular!C77</f>
        <v xml:space="preserve">, </v>
      </c>
      <c r="C64" s="18">
        <f>Formular!D77</f>
        <v>1</v>
      </c>
      <c r="D64" s="18">
        <f>Formular!E77</f>
        <v>0</v>
      </c>
      <c r="E64" s="18" t="str">
        <f>Formular!F77</f>
        <v/>
      </c>
      <c r="F64" s="19" t="e">
        <f>Formular!G77</f>
        <v>#VALUE!</v>
      </c>
      <c r="G64" s="20" t="e">
        <f>Formular!H77</f>
        <v>#VALUE!</v>
      </c>
      <c r="H64" s="18">
        <f>Formular!I77</f>
        <v>0</v>
      </c>
    </row>
    <row r="65" spans="1:8" x14ac:dyDescent="0.2">
      <c r="A65" s="125"/>
      <c r="B65" s="21" t="str">
        <f>Formular!C78</f>
        <v xml:space="preserve">, </v>
      </c>
      <c r="C65" s="21">
        <f>Formular!D78</f>
        <v>1</v>
      </c>
      <c r="D65" s="21">
        <f>Formular!E78</f>
        <v>0</v>
      </c>
      <c r="E65" s="21">
        <f>Formular!F78</f>
        <v>0</v>
      </c>
      <c r="F65" s="22" t="e">
        <f>Formular!G78</f>
        <v>#DIV/0!</v>
      </c>
      <c r="G65" s="23" t="e">
        <f>Formular!H78</f>
        <v>#DIV/0!</v>
      </c>
      <c r="H65" s="21">
        <f>Formular!I78</f>
        <v>0</v>
      </c>
    </row>
    <row r="66" spans="1:8" ht="13.5" thickBot="1" x14ac:dyDescent="0.25">
      <c r="A66" s="125"/>
      <c r="B66" s="18" t="str">
        <f>Formular!C79</f>
        <v xml:space="preserve">, </v>
      </c>
      <c r="C66" s="18">
        <f>Formular!D79</f>
        <v>1</v>
      </c>
      <c r="D66" s="18">
        <f>Formular!E79</f>
        <v>0</v>
      </c>
      <c r="E66" s="18" t="str">
        <f>Formular!F79</f>
        <v/>
      </c>
      <c r="F66" s="19" t="e">
        <f>Formular!G79</f>
        <v>#VALUE!</v>
      </c>
      <c r="G66" s="20" t="e">
        <f>Formular!H79</f>
        <v>#VALUE!</v>
      </c>
      <c r="H66" s="18">
        <f>Formular!I79</f>
        <v>0</v>
      </c>
    </row>
    <row r="67" spans="1:8" x14ac:dyDescent="0.2">
      <c r="A67" s="125"/>
      <c r="B67" s="21" t="str">
        <f>Formular!C80</f>
        <v xml:space="preserve">, </v>
      </c>
      <c r="C67" s="21">
        <f>Formular!D80</f>
        <v>1</v>
      </c>
      <c r="D67" s="21">
        <f>Formular!E80</f>
        <v>0</v>
      </c>
      <c r="E67" s="21">
        <f>Formular!F80</f>
        <v>0</v>
      </c>
      <c r="F67" s="22" t="e">
        <f>Formular!G80</f>
        <v>#DIV/0!</v>
      </c>
      <c r="G67" s="23" t="e">
        <f>Formular!H80</f>
        <v>#DIV/0!</v>
      </c>
      <c r="H67" s="21">
        <f>Formular!I80</f>
        <v>0</v>
      </c>
    </row>
    <row r="68" spans="1:8" ht="13.5" thickBot="1" x14ac:dyDescent="0.25">
      <c r="A68" s="125"/>
      <c r="B68" s="18" t="str">
        <f>Formular!C81</f>
        <v xml:space="preserve">, </v>
      </c>
      <c r="C68" s="18">
        <f>Formular!D81</f>
        <v>1</v>
      </c>
      <c r="D68" s="18">
        <f>Formular!E81</f>
        <v>0</v>
      </c>
      <c r="E68" s="18" t="str">
        <f>Formular!F81</f>
        <v/>
      </c>
      <c r="F68" s="19" t="e">
        <f>Formular!G81</f>
        <v>#VALUE!</v>
      </c>
      <c r="G68" s="20" t="e">
        <f>Formular!H81</f>
        <v>#VALUE!</v>
      </c>
      <c r="H68" s="18">
        <f>Formular!I81</f>
        <v>0</v>
      </c>
    </row>
    <row r="69" spans="1:8" x14ac:dyDescent="0.2">
      <c r="A69" s="125"/>
      <c r="B69" s="21" t="str">
        <f>Formular!C82</f>
        <v xml:space="preserve">, </v>
      </c>
      <c r="C69" s="21">
        <f>Formular!D82</f>
        <v>1</v>
      </c>
      <c r="D69" s="21">
        <f>Formular!E82</f>
        <v>0</v>
      </c>
      <c r="E69" s="21">
        <f>Formular!F82</f>
        <v>0</v>
      </c>
      <c r="F69" s="22" t="e">
        <f>Formular!G82</f>
        <v>#DIV/0!</v>
      </c>
      <c r="G69" s="23" t="e">
        <f>Formular!H82</f>
        <v>#DIV/0!</v>
      </c>
      <c r="H69" s="21">
        <f>Formular!I82</f>
        <v>0</v>
      </c>
    </row>
    <row r="70" spans="1:8" ht="13.5" thickBot="1" x14ac:dyDescent="0.25">
      <c r="A70" s="125"/>
      <c r="B70" s="18" t="str">
        <f>Formular!C83</f>
        <v xml:space="preserve">, </v>
      </c>
      <c r="C70" s="18">
        <f>Formular!D83</f>
        <v>1</v>
      </c>
      <c r="D70" s="18">
        <f>Formular!E83</f>
        <v>0</v>
      </c>
      <c r="E70" s="18" t="str">
        <f>Formular!F83</f>
        <v/>
      </c>
      <c r="F70" s="19" t="e">
        <f>Formular!G83</f>
        <v>#VALUE!</v>
      </c>
      <c r="G70" s="20" t="e">
        <f>Formular!H83</f>
        <v>#VALUE!</v>
      </c>
      <c r="H70" s="18">
        <f>Formular!I83</f>
        <v>0</v>
      </c>
    </row>
    <row r="71" spans="1:8" x14ac:dyDescent="0.2">
      <c r="A71" s="125"/>
      <c r="B71" s="21" t="str">
        <f>Formular!C84</f>
        <v xml:space="preserve">, </v>
      </c>
      <c r="C71" s="21">
        <f>Formular!D84</f>
        <v>1</v>
      </c>
      <c r="D71" s="21">
        <f>Formular!E84</f>
        <v>0</v>
      </c>
      <c r="E71" s="21">
        <f>Formular!F84</f>
        <v>0</v>
      </c>
      <c r="F71" s="22" t="e">
        <f>Formular!G84</f>
        <v>#DIV/0!</v>
      </c>
      <c r="G71" s="23" t="e">
        <f>Formular!H84</f>
        <v>#DIV/0!</v>
      </c>
      <c r="H71" s="21">
        <f>Formular!I84</f>
        <v>0</v>
      </c>
    </row>
    <row r="72" spans="1:8" ht="13.5" thickBot="1" x14ac:dyDescent="0.25">
      <c r="A72" s="125"/>
      <c r="B72" s="24" t="str">
        <f>Formular!C85</f>
        <v xml:space="preserve">, </v>
      </c>
      <c r="C72" s="24">
        <f>Formular!D85</f>
        <v>1</v>
      </c>
      <c r="D72" s="24">
        <f>Formular!E85</f>
        <v>0</v>
      </c>
      <c r="E72" s="24" t="str">
        <f>Formular!F85</f>
        <v/>
      </c>
      <c r="F72" s="25" t="e">
        <f>Formular!G85</f>
        <v>#VALUE!</v>
      </c>
      <c r="G72" s="26" t="e">
        <f>Formular!H85</f>
        <v>#VALUE!</v>
      </c>
      <c r="H72" s="24">
        <f>Formular!I85</f>
        <v>0</v>
      </c>
    </row>
    <row r="73" spans="1:8" x14ac:dyDescent="0.2">
      <c r="A73" s="27" t="s">
        <v>115</v>
      </c>
      <c r="B73" s="27" t="s">
        <v>16</v>
      </c>
      <c r="C73" s="27" t="s">
        <v>17</v>
      </c>
      <c r="D73" s="27" t="s">
        <v>18</v>
      </c>
      <c r="E73" s="27" t="s">
        <v>19</v>
      </c>
      <c r="F73" s="27" t="s">
        <v>9</v>
      </c>
      <c r="G73" s="27" t="s">
        <v>20</v>
      </c>
      <c r="H73" s="27" t="s">
        <v>21</v>
      </c>
    </row>
    <row r="74" spans="1:8" x14ac:dyDescent="0.2">
      <c r="A74" s="28">
        <v>1</v>
      </c>
      <c r="B74" s="14" t="str">
        <f>Formular!C87</f>
        <v xml:space="preserve">, </v>
      </c>
      <c r="C74" s="14">
        <f>Formular!D87</f>
        <v>12</v>
      </c>
      <c r="D74" s="14">
        <f>Formular!E87</f>
        <v>0</v>
      </c>
      <c r="E74" s="14">
        <f>Formular!F87</f>
        <v>0</v>
      </c>
      <c r="F74" s="16" t="e">
        <f>Formular!G87</f>
        <v>#DIV/0!</v>
      </c>
      <c r="G74" s="16" t="e">
        <f>IF(Formular!H87=0,"-,---",Formular!H87)</f>
        <v>#DIV/0!</v>
      </c>
      <c r="H74" s="14">
        <f>Formular!I87</f>
        <v>0</v>
      </c>
    </row>
    <row r="75" spans="1:8" x14ac:dyDescent="0.2">
      <c r="A75" s="28">
        <v>2</v>
      </c>
      <c r="B75" s="14" t="str">
        <f>Formular!C88</f>
        <v xml:space="preserve">, </v>
      </c>
      <c r="C75" s="14">
        <f>Formular!D88</f>
        <v>12</v>
      </c>
      <c r="D75" s="14">
        <f>Formular!E88</f>
        <v>0</v>
      </c>
      <c r="E75" s="14">
        <f>Formular!F88</f>
        <v>0</v>
      </c>
      <c r="F75" s="16" t="e">
        <f>Formular!G88</f>
        <v>#DIV/0!</v>
      </c>
      <c r="G75" s="16" t="e">
        <f>IF(Formular!H88=0,"-,---",Formular!H88)</f>
        <v>#DIV/0!</v>
      </c>
      <c r="H75" s="14">
        <f>Formular!I88</f>
        <v>0</v>
      </c>
    </row>
    <row r="76" spans="1:8" x14ac:dyDescent="0.2">
      <c r="A76" s="29">
        <v>3</v>
      </c>
      <c r="B76" s="14" t="str">
        <f>Formular!C89</f>
        <v xml:space="preserve">, </v>
      </c>
      <c r="C76" s="14">
        <f>Formular!D89</f>
        <v>12</v>
      </c>
      <c r="D76" s="14">
        <f>Formular!E89</f>
        <v>0</v>
      </c>
      <c r="E76" s="14">
        <f>Formular!F89</f>
        <v>0</v>
      </c>
      <c r="F76" s="16" t="e">
        <f>Formular!G89</f>
        <v>#DIV/0!</v>
      </c>
      <c r="G76" s="16" t="e">
        <f>IF(Formular!H89=0,"-,---",Formular!H89)</f>
        <v>#DIV/0!</v>
      </c>
      <c r="H76" s="14">
        <f>Formular!I89</f>
        <v>0</v>
      </c>
    </row>
    <row r="77" spans="1:8" x14ac:dyDescent="0.2">
      <c r="A77" s="29">
        <v>4</v>
      </c>
      <c r="B77" s="14" t="str">
        <f>Formular!C90</f>
        <v xml:space="preserve">, </v>
      </c>
      <c r="C77" s="14">
        <f>Formular!D90</f>
        <v>12</v>
      </c>
      <c r="D77" s="14">
        <f>Formular!E90</f>
        <v>0</v>
      </c>
      <c r="E77" s="14">
        <f>Formular!F90</f>
        <v>0</v>
      </c>
      <c r="F77" s="16" t="e">
        <f>Formular!G90</f>
        <v>#DIV/0!</v>
      </c>
      <c r="G77" s="16" t="e">
        <f>IF(Formular!H90=0,"-,---",Formular!H90)</f>
        <v>#DIV/0!</v>
      </c>
      <c r="H77" s="14">
        <f>Formular!I90</f>
        <v>0</v>
      </c>
    </row>
    <row r="80" spans="1:8" x14ac:dyDescent="0.2">
      <c r="A80" s="126" t="s">
        <v>47</v>
      </c>
      <c r="B80" s="15" t="s">
        <v>16</v>
      </c>
      <c r="C80" s="15" t="s">
        <v>17</v>
      </c>
      <c r="D80" s="15" t="s">
        <v>18</v>
      </c>
      <c r="E80" s="15" t="s">
        <v>19</v>
      </c>
      <c r="F80" s="15" t="s">
        <v>9</v>
      </c>
      <c r="G80" s="15" t="s">
        <v>20</v>
      </c>
      <c r="H80" s="15" t="s">
        <v>21</v>
      </c>
    </row>
    <row r="81" spans="1:8" x14ac:dyDescent="0.2">
      <c r="A81" s="127"/>
      <c r="B81" s="14" t="str">
        <f>Formular!C95</f>
        <v xml:space="preserve">, </v>
      </c>
      <c r="C81" s="14">
        <f>Formular!D95</f>
        <v>1</v>
      </c>
      <c r="D81" s="14">
        <f>Formular!E95</f>
        <v>0</v>
      </c>
      <c r="E81" s="14">
        <f>Formular!F95</f>
        <v>0</v>
      </c>
      <c r="F81" s="16" t="e">
        <f>Formular!G95</f>
        <v>#DIV/0!</v>
      </c>
      <c r="G81" s="17" t="e">
        <f>Formular!H95</f>
        <v>#DIV/0!</v>
      </c>
      <c r="H81" s="14">
        <f>Formular!I95</f>
        <v>0</v>
      </c>
    </row>
    <row r="82" spans="1:8" ht="13.5" thickBot="1" x14ac:dyDescent="0.25">
      <c r="A82" s="127"/>
      <c r="B82" s="18" t="str">
        <f>Formular!C96</f>
        <v xml:space="preserve">, </v>
      </c>
      <c r="C82" s="18">
        <f>Formular!D96</f>
        <v>1</v>
      </c>
      <c r="D82" s="18">
        <f>Formular!E96</f>
        <v>0</v>
      </c>
      <c r="E82" s="18" t="str">
        <f>Formular!F96</f>
        <v/>
      </c>
      <c r="F82" s="19" t="e">
        <f>Formular!G96</f>
        <v>#VALUE!</v>
      </c>
      <c r="G82" s="20" t="e">
        <f>Formular!H96</f>
        <v>#VALUE!</v>
      </c>
      <c r="H82" s="18">
        <f>Formular!I96</f>
        <v>0</v>
      </c>
    </row>
    <row r="83" spans="1:8" x14ac:dyDescent="0.2">
      <c r="A83" s="127"/>
      <c r="B83" s="21" t="str">
        <f>Formular!C97</f>
        <v xml:space="preserve">, </v>
      </c>
      <c r="C83" s="21">
        <f>Formular!D97</f>
        <v>1</v>
      </c>
      <c r="D83" s="21">
        <f>Formular!E97</f>
        <v>0</v>
      </c>
      <c r="E83" s="21">
        <f>Formular!F97</f>
        <v>0</v>
      </c>
      <c r="F83" s="22" t="e">
        <f>Formular!G97</f>
        <v>#DIV/0!</v>
      </c>
      <c r="G83" s="23" t="e">
        <f>Formular!H97</f>
        <v>#DIV/0!</v>
      </c>
      <c r="H83" s="21">
        <f>Formular!I97</f>
        <v>0</v>
      </c>
    </row>
    <row r="84" spans="1:8" ht="13.5" thickBot="1" x14ac:dyDescent="0.25">
      <c r="A84" s="127"/>
      <c r="B84" s="18" t="str">
        <f>Formular!C98</f>
        <v xml:space="preserve">, </v>
      </c>
      <c r="C84" s="18">
        <f>Formular!D98</f>
        <v>1</v>
      </c>
      <c r="D84" s="18">
        <f>Formular!E98</f>
        <v>0</v>
      </c>
      <c r="E84" s="18" t="str">
        <f>Formular!F98</f>
        <v/>
      </c>
      <c r="F84" s="19" t="e">
        <f>Formular!G98</f>
        <v>#VALUE!</v>
      </c>
      <c r="G84" s="20" t="e">
        <f>Formular!H98</f>
        <v>#VALUE!</v>
      </c>
      <c r="H84" s="18">
        <f>Formular!I98</f>
        <v>0</v>
      </c>
    </row>
    <row r="85" spans="1:8" x14ac:dyDescent="0.2">
      <c r="A85" s="127"/>
      <c r="B85" s="21" t="str">
        <f>Formular!C99</f>
        <v xml:space="preserve">, </v>
      </c>
      <c r="C85" s="21">
        <f>Formular!D99</f>
        <v>1</v>
      </c>
      <c r="D85" s="21">
        <f>Formular!E99</f>
        <v>0</v>
      </c>
      <c r="E85" s="21">
        <f>Formular!F99</f>
        <v>0</v>
      </c>
      <c r="F85" s="22" t="e">
        <f>Formular!G99</f>
        <v>#DIV/0!</v>
      </c>
      <c r="G85" s="23" t="e">
        <f>Formular!H99</f>
        <v>#DIV/0!</v>
      </c>
      <c r="H85" s="21">
        <f>Formular!I99</f>
        <v>0</v>
      </c>
    </row>
    <row r="86" spans="1:8" ht="13.5" thickBot="1" x14ac:dyDescent="0.25">
      <c r="A86" s="127"/>
      <c r="B86" s="18" t="str">
        <f>Formular!C100</f>
        <v xml:space="preserve">, </v>
      </c>
      <c r="C86" s="18">
        <f>Formular!D100</f>
        <v>1</v>
      </c>
      <c r="D86" s="18">
        <f>Formular!E100</f>
        <v>0</v>
      </c>
      <c r="E86" s="18" t="str">
        <f>Formular!F100</f>
        <v/>
      </c>
      <c r="F86" s="19" t="e">
        <f>Formular!G100</f>
        <v>#VALUE!</v>
      </c>
      <c r="G86" s="20" t="e">
        <f>Formular!H100</f>
        <v>#VALUE!</v>
      </c>
      <c r="H86" s="18">
        <f>Formular!I100</f>
        <v>0</v>
      </c>
    </row>
    <row r="87" spans="1:8" x14ac:dyDescent="0.2">
      <c r="A87" s="127"/>
      <c r="B87" s="21" t="str">
        <f>Formular!C101</f>
        <v xml:space="preserve">, </v>
      </c>
      <c r="C87" s="21">
        <f>Formular!D101</f>
        <v>1</v>
      </c>
      <c r="D87" s="21">
        <f>Formular!E101</f>
        <v>0</v>
      </c>
      <c r="E87" s="21">
        <f>Formular!F101</f>
        <v>0</v>
      </c>
      <c r="F87" s="22" t="e">
        <f>Formular!G101</f>
        <v>#DIV/0!</v>
      </c>
      <c r="G87" s="23" t="e">
        <f>Formular!H101</f>
        <v>#DIV/0!</v>
      </c>
      <c r="H87" s="21">
        <f>Formular!I101</f>
        <v>0</v>
      </c>
    </row>
    <row r="88" spans="1:8" ht="13.5" thickBot="1" x14ac:dyDescent="0.25">
      <c r="A88" s="127"/>
      <c r="B88" s="18" t="str">
        <f>Formular!C102</f>
        <v xml:space="preserve">, </v>
      </c>
      <c r="C88" s="18">
        <f>Formular!D102</f>
        <v>1</v>
      </c>
      <c r="D88" s="18">
        <f>Formular!E102</f>
        <v>0</v>
      </c>
      <c r="E88" s="18" t="str">
        <f>Formular!F102</f>
        <v/>
      </c>
      <c r="F88" s="19" t="e">
        <f>Formular!G102</f>
        <v>#VALUE!</v>
      </c>
      <c r="G88" s="20" t="e">
        <f>Formular!H102</f>
        <v>#VALUE!</v>
      </c>
      <c r="H88" s="18">
        <f>Formular!I102</f>
        <v>0</v>
      </c>
    </row>
    <row r="89" spans="1:8" x14ac:dyDescent="0.2">
      <c r="A89" s="127"/>
      <c r="B89" s="21" t="str">
        <f>Formular!C103</f>
        <v xml:space="preserve">, </v>
      </c>
      <c r="C89" s="21">
        <f>Formular!D103</f>
        <v>1</v>
      </c>
      <c r="D89" s="21">
        <f>Formular!E103</f>
        <v>0</v>
      </c>
      <c r="E89" s="21">
        <f>Formular!F103</f>
        <v>0</v>
      </c>
      <c r="F89" s="22" t="e">
        <f>Formular!G103</f>
        <v>#DIV/0!</v>
      </c>
      <c r="G89" s="23" t="e">
        <f>Formular!H103</f>
        <v>#DIV/0!</v>
      </c>
      <c r="H89" s="21">
        <f>Formular!I103</f>
        <v>0</v>
      </c>
    </row>
    <row r="90" spans="1:8" ht="13.5" thickBot="1" x14ac:dyDescent="0.25">
      <c r="A90" s="127"/>
      <c r="B90" s="18" t="str">
        <f>Formular!C104</f>
        <v xml:space="preserve">, </v>
      </c>
      <c r="C90" s="18">
        <f>Formular!D104</f>
        <v>1</v>
      </c>
      <c r="D90" s="18">
        <f>Formular!E104</f>
        <v>0</v>
      </c>
      <c r="E90" s="18" t="str">
        <f>Formular!F104</f>
        <v/>
      </c>
      <c r="F90" s="19" t="e">
        <f>Formular!G104</f>
        <v>#VALUE!</v>
      </c>
      <c r="G90" s="20" t="e">
        <f>Formular!H104</f>
        <v>#VALUE!</v>
      </c>
      <c r="H90" s="18">
        <f>Formular!I104</f>
        <v>0</v>
      </c>
    </row>
    <row r="91" spans="1:8" x14ac:dyDescent="0.2">
      <c r="A91" s="127"/>
      <c r="B91" s="21" t="str">
        <f>Formular!C105</f>
        <v xml:space="preserve">, </v>
      </c>
      <c r="C91" s="21">
        <f>Formular!D105</f>
        <v>1</v>
      </c>
      <c r="D91" s="21">
        <f>Formular!E105</f>
        <v>0</v>
      </c>
      <c r="E91" s="21">
        <f>Formular!F105</f>
        <v>0</v>
      </c>
      <c r="F91" s="22" t="e">
        <f>Formular!G105</f>
        <v>#DIV/0!</v>
      </c>
      <c r="G91" s="23" t="e">
        <f>Formular!H105</f>
        <v>#DIV/0!</v>
      </c>
      <c r="H91" s="21">
        <f>Formular!I105</f>
        <v>0</v>
      </c>
    </row>
    <row r="92" spans="1:8" ht="13.5" thickBot="1" x14ac:dyDescent="0.25">
      <c r="A92" s="127"/>
      <c r="B92" s="24" t="str">
        <f>Formular!C106</f>
        <v xml:space="preserve">, </v>
      </c>
      <c r="C92" s="24">
        <f>Formular!D106</f>
        <v>1</v>
      </c>
      <c r="D92" s="24">
        <f>Formular!E106</f>
        <v>0</v>
      </c>
      <c r="E92" s="24" t="str">
        <f>Formular!F106</f>
        <v/>
      </c>
      <c r="F92" s="25" t="e">
        <f>Formular!G106</f>
        <v>#VALUE!</v>
      </c>
      <c r="G92" s="26" t="e">
        <f>Formular!H106</f>
        <v>#VALUE!</v>
      </c>
      <c r="H92" s="24">
        <f>Formular!I106</f>
        <v>0</v>
      </c>
    </row>
    <row r="93" spans="1:8" x14ac:dyDescent="0.2">
      <c r="A93" s="27" t="s">
        <v>115</v>
      </c>
      <c r="B93" s="27" t="str">
        <f>Formular!C107</f>
        <v>Spieler</v>
      </c>
      <c r="C93" s="27" t="str">
        <f>Formular!D107</f>
        <v>MP</v>
      </c>
      <c r="D93" s="27" t="str">
        <f>Formular!E107</f>
        <v>Pkt.</v>
      </c>
      <c r="E93" s="27" t="str">
        <f>Formular!F107</f>
        <v>Aufn.</v>
      </c>
      <c r="F93" s="27" t="str">
        <f>Formular!G107</f>
        <v>GD</v>
      </c>
      <c r="G93" s="27" t="str">
        <f>Formular!H107</f>
        <v>BED</v>
      </c>
      <c r="H93" s="27" t="str">
        <f>Formular!I107</f>
        <v>HS</v>
      </c>
    </row>
    <row r="94" spans="1:8" x14ac:dyDescent="0.2">
      <c r="A94" s="28">
        <v>1</v>
      </c>
      <c r="B94" s="14" t="str">
        <f>Formular!C108</f>
        <v xml:space="preserve">, </v>
      </c>
      <c r="C94" s="14">
        <f>Formular!D108</f>
        <v>12</v>
      </c>
      <c r="D94" s="14">
        <f>Formular!E108</f>
        <v>0</v>
      </c>
      <c r="E94" s="14">
        <f>Formular!F108</f>
        <v>0</v>
      </c>
      <c r="F94" s="16" t="e">
        <f>Formular!G108</f>
        <v>#DIV/0!</v>
      </c>
      <c r="G94" s="16" t="e">
        <f>IF(Formular!H108=0,"-,---",Formular!H108)</f>
        <v>#DIV/0!</v>
      </c>
      <c r="H94" s="14">
        <f>Formular!I108</f>
        <v>0</v>
      </c>
    </row>
    <row r="95" spans="1:8" x14ac:dyDescent="0.2">
      <c r="A95" s="28">
        <v>2</v>
      </c>
      <c r="B95" s="14" t="str">
        <f>Formular!C109</f>
        <v xml:space="preserve">, </v>
      </c>
      <c r="C95" s="14">
        <f>Formular!D109</f>
        <v>12</v>
      </c>
      <c r="D95" s="14">
        <f>Formular!E109</f>
        <v>0</v>
      </c>
      <c r="E95" s="14">
        <f>Formular!F109</f>
        <v>0</v>
      </c>
      <c r="F95" s="16" t="e">
        <f>Formular!G109</f>
        <v>#DIV/0!</v>
      </c>
      <c r="G95" s="16" t="e">
        <f>IF(Formular!H109=0,"-,---",Formular!H109)</f>
        <v>#DIV/0!</v>
      </c>
      <c r="H95" s="14">
        <f>Formular!I109</f>
        <v>0</v>
      </c>
    </row>
    <row r="96" spans="1:8" x14ac:dyDescent="0.2">
      <c r="A96" s="29">
        <v>3</v>
      </c>
      <c r="B96" s="14" t="str">
        <f>Formular!C110</f>
        <v xml:space="preserve">, </v>
      </c>
      <c r="C96" s="14">
        <f>Formular!D110</f>
        <v>12</v>
      </c>
      <c r="D96" s="14">
        <f>Formular!E110</f>
        <v>0</v>
      </c>
      <c r="E96" s="14">
        <f>Formular!F110</f>
        <v>0</v>
      </c>
      <c r="F96" s="16" t="e">
        <f>Formular!G110</f>
        <v>#DIV/0!</v>
      </c>
      <c r="G96" s="16" t="e">
        <f>IF(Formular!H110=0,"-,---",Formular!H110)</f>
        <v>#DIV/0!</v>
      </c>
      <c r="H96" s="14">
        <f>Formular!I110</f>
        <v>0</v>
      </c>
    </row>
    <row r="97" spans="1:8" x14ac:dyDescent="0.2">
      <c r="A97" s="29">
        <v>4</v>
      </c>
      <c r="B97" s="14" t="str">
        <f>Formular!C111</f>
        <v xml:space="preserve">, </v>
      </c>
      <c r="C97" s="14">
        <f>Formular!D111</f>
        <v>12</v>
      </c>
      <c r="D97" s="14">
        <f>Formular!E111</f>
        <v>0</v>
      </c>
      <c r="E97" s="14">
        <f>Formular!F111</f>
        <v>0</v>
      </c>
      <c r="F97" s="16" t="e">
        <f>Formular!G111</f>
        <v>#DIV/0!</v>
      </c>
      <c r="G97" s="16" t="e">
        <f>IF(Formular!H111=0,"-,---",Formular!H111)</f>
        <v>#DIV/0!</v>
      </c>
      <c r="H97" s="14">
        <f>Formular!I111</f>
        <v>0</v>
      </c>
    </row>
  </sheetData>
  <sheetProtection sheet="1" objects="1" scenarios="1" selectLockedCells="1"/>
  <mergeCells count="9">
    <mergeCell ref="A1:H1"/>
    <mergeCell ref="A29:A41"/>
    <mergeCell ref="A60:A72"/>
    <mergeCell ref="A80:A92"/>
    <mergeCell ref="B3:H3"/>
    <mergeCell ref="B4:H4"/>
    <mergeCell ref="B5:H5"/>
    <mergeCell ref="B6:H6"/>
    <mergeCell ref="A9:A21"/>
  </mergeCells>
  <conditionalFormatting sqref="C10:C21">
    <cfRule type="cellIs" dxfId="14" priority="7" operator="equal">
      <formula>1</formula>
    </cfRule>
    <cfRule type="cellIs" dxfId="13" priority="8" operator="equal">
      <formula>2</formula>
    </cfRule>
  </conditionalFormatting>
  <conditionalFormatting sqref="C30:C41">
    <cfRule type="cellIs" dxfId="12" priority="5" operator="equal">
      <formula>1</formula>
    </cfRule>
    <cfRule type="cellIs" dxfId="11" priority="6" operator="equal">
      <formula>2</formula>
    </cfRule>
  </conditionalFormatting>
  <conditionalFormatting sqref="C61:C72">
    <cfRule type="cellIs" dxfId="10" priority="3" operator="equal">
      <formula>1</formula>
    </cfRule>
    <cfRule type="cellIs" dxfId="9" priority="4" operator="equal">
      <formula>2</formula>
    </cfRule>
  </conditionalFormatting>
  <conditionalFormatting sqref="C81:C92">
    <cfRule type="cellIs" dxfId="8" priority="1" operator="equal">
      <formula>1</formula>
    </cfRule>
    <cfRule type="cellIs" dxfId="7" priority="2" operator="equal">
      <formula>2</formula>
    </cfRule>
  </conditionalFormatting>
  <pageMargins left="0.7" right="0.7" top="0.78740157499999996" bottom="0.78740157499999996" header="0.3" footer="0.3"/>
  <pageSetup paperSize="9" fitToHeight="0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  <pageSetUpPr fitToPage="1"/>
  </sheetPr>
  <dimension ref="A1:W32"/>
  <sheetViews>
    <sheetView workbookViewId="0">
      <selection sqref="A1:W1"/>
    </sheetView>
  </sheetViews>
  <sheetFormatPr baseColWidth="10" defaultRowHeight="12.75" x14ac:dyDescent="0.2"/>
  <cols>
    <col min="1" max="1" width="17.85546875" style="91" customWidth="1"/>
    <col min="2" max="5" width="3.5703125" style="91" customWidth="1"/>
    <col min="6" max="6" width="5.7109375" style="91" customWidth="1"/>
    <col min="7" max="7" width="3.5703125" style="91" customWidth="1"/>
    <col min="8" max="8" width="8.5703125" style="91" customWidth="1"/>
    <col min="9" max="9" width="17.85546875" style="91" customWidth="1"/>
    <col min="10" max="13" width="3.5703125" style="91" customWidth="1"/>
    <col min="14" max="14" width="5.7109375" style="91" customWidth="1"/>
    <col min="15" max="15" width="3.5703125" style="91" customWidth="1"/>
    <col min="16" max="16" width="8.5703125" style="91" customWidth="1"/>
    <col min="17" max="17" width="17.85546875" style="91" customWidth="1"/>
    <col min="18" max="21" width="3.5703125" style="91" customWidth="1"/>
    <col min="22" max="22" width="5.7109375" style="91" customWidth="1"/>
    <col min="23" max="23" width="3.5703125" style="91" customWidth="1"/>
    <col min="24" max="16384" width="11.42578125" style="91"/>
  </cols>
  <sheetData>
    <row r="1" spans="1:23" x14ac:dyDescent="0.2">
      <c r="A1" s="132" t="str">
        <f>Formular!B3&amp;" "&amp;Formular!B7&amp;" - Endrunde"</f>
        <v>Meisterschaft Dreiband 2026/2027 - Endrunde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  <c r="P1" s="133"/>
      <c r="Q1" s="133"/>
      <c r="R1" s="133"/>
      <c r="S1" s="133"/>
      <c r="T1" s="133"/>
      <c r="U1" s="133"/>
      <c r="V1" s="133"/>
      <c r="W1" s="134"/>
    </row>
    <row r="3" spans="1:23" x14ac:dyDescent="0.2">
      <c r="A3" s="92" t="s">
        <v>110</v>
      </c>
      <c r="B3" s="135" t="str">
        <f>Formular!B5</f>
        <v>BC Musterort</v>
      </c>
      <c r="C3" s="136"/>
      <c r="D3" s="136"/>
      <c r="E3" s="136"/>
      <c r="F3" s="136"/>
      <c r="G3" s="136"/>
      <c r="H3" s="136"/>
      <c r="I3" s="136"/>
      <c r="J3" s="136"/>
      <c r="K3" s="136"/>
      <c r="L3" s="136"/>
      <c r="M3" s="136"/>
      <c r="N3" s="136"/>
      <c r="O3" s="137"/>
    </row>
    <row r="4" spans="1:23" x14ac:dyDescent="0.2">
      <c r="A4" s="92" t="s">
        <v>111</v>
      </c>
      <c r="B4" s="135" t="str">
        <f>Formular!B6</f>
        <v>00.-00. Monat 20XX</v>
      </c>
      <c r="C4" s="136"/>
      <c r="D4" s="136"/>
      <c r="E4" s="136"/>
      <c r="F4" s="136"/>
      <c r="G4" s="136"/>
      <c r="H4" s="136"/>
      <c r="I4" s="136"/>
      <c r="J4" s="136"/>
      <c r="K4" s="136"/>
      <c r="L4" s="136"/>
      <c r="M4" s="136"/>
      <c r="N4" s="136"/>
      <c r="O4" s="137"/>
    </row>
    <row r="5" spans="1:23" x14ac:dyDescent="0.2">
      <c r="A5" s="92" t="s">
        <v>112</v>
      </c>
      <c r="B5" s="135" t="str">
        <f>Formular!B4</f>
        <v>16 Teilnehmer | 4 Gruppen á 4 Spieler - VF - HF - F | inkl. Platzierungsspiele in der Endrunde</v>
      </c>
      <c r="C5" s="136"/>
      <c r="D5" s="136"/>
      <c r="E5" s="136"/>
      <c r="F5" s="136"/>
      <c r="G5" s="136"/>
      <c r="H5" s="136"/>
      <c r="I5" s="136"/>
      <c r="J5" s="136"/>
      <c r="K5" s="136"/>
      <c r="L5" s="136"/>
      <c r="M5" s="136"/>
      <c r="N5" s="136"/>
      <c r="O5" s="137"/>
    </row>
    <row r="6" spans="1:23" x14ac:dyDescent="0.2">
      <c r="A6" s="92" t="s">
        <v>114</v>
      </c>
      <c r="B6" s="135" t="str">
        <f>Formular!B8</f>
        <v>00 Punkte / 00 Aufnahmen</v>
      </c>
      <c r="C6" s="136"/>
      <c r="D6" s="136"/>
      <c r="E6" s="136"/>
      <c r="F6" s="136"/>
      <c r="G6" s="136"/>
      <c r="H6" s="136"/>
      <c r="I6" s="136"/>
      <c r="J6" s="136"/>
      <c r="K6" s="136"/>
      <c r="L6" s="136"/>
      <c r="M6" s="136"/>
      <c r="N6" s="136"/>
      <c r="O6" s="137"/>
    </row>
    <row r="9" spans="1:23" x14ac:dyDescent="0.2">
      <c r="A9" s="6" t="s">
        <v>57</v>
      </c>
      <c r="B9" s="6" t="s">
        <v>17</v>
      </c>
      <c r="C9" s="6" t="s">
        <v>18</v>
      </c>
      <c r="D9" s="6" t="s">
        <v>116</v>
      </c>
      <c r="E9" s="6" t="s">
        <v>21</v>
      </c>
      <c r="F9" s="6" t="s">
        <v>9</v>
      </c>
      <c r="G9" s="6" t="s">
        <v>117</v>
      </c>
      <c r="H9" s="7"/>
      <c r="I9" s="6" t="s">
        <v>66</v>
      </c>
      <c r="J9" s="6" t="s">
        <v>17</v>
      </c>
      <c r="K9" s="6" t="s">
        <v>18</v>
      </c>
      <c r="L9" s="6" t="s">
        <v>116</v>
      </c>
      <c r="M9" s="6" t="s">
        <v>21</v>
      </c>
      <c r="N9" s="6" t="s">
        <v>9</v>
      </c>
      <c r="O9" s="6" t="s">
        <v>117</v>
      </c>
      <c r="P9" s="7"/>
      <c r="Q9" s="6" t="s">
        <v>101</v>
      </c>
      <c r="R9" s="6" t="s">
        <v>17</v>
      </c>
      <c r="S9" s="6" t="s">
        <v>18</v>
      </c>
      <c r="T9" s="6" t="s">
        <v>116</v>
      </c>
      <c r="U9" s="6" t="s">
        <v>21</v>
      </c>
      <c r="V9" s="6" t="s">
        <v>9</v>
      </c>
      <c r="W9" s="6" t="s">
        <v>117</v>
      </c>
    </row>
    <row r="10" spans="1:23" ht="13.5" thickBot="1" x14ac:dyDescent="0.25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</row>
    <row r="11" spans="1:23" x14ac:dyDescent="0.2">
      <c r="A11" s="30" t="str">
        <f>Formular!C136</f>
        <v xml:space="preserve">, </v>
      </c>
      <c r="B11" s="31">
        <f>Formular!D136</f>
        <v>0</v>
      </c>
      <c r="C11" s="93">
        <f>Formular!E136</f>
        <v>0</v>
      </c>
      <c r="D11" s="31">
        <f>Formular!F136</f>
        <v>0</v>
      </c>
      <c r="E11" s="31">
        <f>Formular!I136</f>
        <v>0</v>
      </c>
      <c r="F11" s="32" t="e">
        <f>IF(C11&lt;&gt;"",TRUNC(C11/D11,3),"")</f>
        <v>#DIV/0!</v>
      </c>
      <c r="G11" s="94" t="str">
        <f>IF(Formular!J136="","",Formular!J136)</f>
        <v/>
      </c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</row>
    <row r="12" spans="1:23" ht="13.5" thickBot="1" x14ac:dyDescent="0.25">
      <c r="A12" s="33" t="str">
        <f>Formular!C137</f>
        <v xml:space="preserve">, </v>
      </c>
      <c r="B12" s="34" t="b">
        <f>Formular!D137</f>
        <v>0</v>
      </c>
      <c r="C12" s="95">
        <f>Formular!E137</f>
        <v>0</v>
      </c>
      <c r="D12" s="34" t="str">
        <f>Formular!F137</f>
        <v/>
      </c>
      <c r="E12" s="34">
        <f>Formular!I137</f>
        <v>0</v>
      </c>
      <c r="F12" s="35" t="e">
        <f>IF(C12&lt;&gt;"",TRUNC(C12/D12,3),"")</f>
        <v>#VALUE!</v>
      </c>
      <c r="G12" s="96" t="str">
        <f>IF(Formular!J137="","",Formular!J137)</f>
        <v/>
      </c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</row>
    <row r="13" spans="1:23" x14ac:dyDescent="0.2">
      <c r="A13" s="8"/>
      <c r="B13" s="8"/>
      <c r="C13" s="9"/>
      <c r="D13" s="9"/>
      <c r="E13" s="9"/>
      <c r="F13" s="10"/>
      <c r="G13" s="10"/>
      <c r="H13" s="7"/>
      <c r="I13" s="11" t="str">
        <f>Formular!C160</f>
        <v xml:space="preserve">, </v>
      </c>
      <c r="J13" s="31">
        <f>Formular!D160</f>
        <v>0</v>
      </c>
      <c r="K13" s="93">
        <f>Formular!E160</f>
        <v>0</v>
      </c>
      <c r="L13" s="31">
        <f>Formular!F160</f>
        <v>0</v>
      </c>
      <c r="M13" s="31">
        <f>Formular!I160</f>
        <v>0</v>
      </c>
      <c r="N13" s="32" t="e">
        <f>IF(K13&lt;&gt;"",TRUNC(K13/L13,3),"")</f>
        <v>#DIV/0!</v>
      </c>
      <c r="O13" s="94" t="str">
        <f>IF(Formular!J160="","",Formular!J160)</f>
        <v/>
      </c>
      <c r="P13" s="7"/>
      <c r="Q13" s="7"/>
      <c r="R13" s="7"/>
      <c r="S13" s="7"/>
      <c r="T13" s="7"/>
      <c r="U13" s="7"/>
      <c r="V13" s="7"/>
      <c r="W13" s="7"/>
    </row>
    <row r="14" spans="1:23" ht="13.5" thickBot="1" x14ac:dyDescent="0.25">
      <c r="A14" s="7"/>
      <c r="B14" s="7"/>
      <c r="C14" s="7"/>
      <c r="D14" s="7"/>
      <c r="E14" s="7"/>
      <c r="F14" s="7"/>
      <c r="G14" s="7"/>
      <c r="H14" s="7"/>
      <c r="I14" s="12" t="str">
        <f>Formular!C161</f>
        <v xml:space="preserve">, </v>
      </c>
      <c r="J14" s="34" t="b">
        <f>Formular!D161</f>
        <v>0</v>
      </c>
      <c r="K14" s="95">
        <f>Formular!E161</f>
        <v>0</v>
      </c>
      <c r="L14" s="34" t="str">
        <f>Formular!F161</f>
        <v/>
      </c>
      <c r="M14" s="34">
        <f>Formular!I161</f>
        <v>0</v>
      </c>
      <c r="N14" s="35" t="e">
        <f>IF(K14&lt;&gt;"",TRUNC(K14/L14,3),"")</f>
        <v>#VALUE!</v>
      </c>
      <c r="O14" s="96" t="str">
        <f>IF(Formular!J161="","",Formular!J161)</f>
        <v/>
      </c>
      <c r="P14" s="7"/>
      <c r="Q14" s="7"/>
      <c r="R14" s="7"/>
      <c r="S14" s="7"/>
      <c r="T14" s="7"/>
      <c r="U14" s="7"/>
      <c r="V14" s="7"/>
      <c r="W14" s="7"/>
    </row>
    <row r="15" spans="1:23" x14ac:dyDescent="0.2">
      <c r="A15" s="30" t="str">
        <f>Formular!C142</f>
        <v xml:space="preserve">, </v>
      </c>
      <c r="B15" s="31">
        <f>Formular!D142</f>
        <v>0</v>
      </c>
      <c r="C15" s="93">
        <f>Formular!E142</f>
        <v>0</v>
      </c>
      <c r="D15" s="31">
        <f>Formular!F142</f>
        <v>0</v>
      </c>
      <c r="E15" s="31">
        <f>Formular!I142</f>
        <v>0</v>
      </c>
      <c r="F15" s="32" t="e">
        <f>IF(C15&lt;&gt;"",TRUNC(C15/D15,3),"")</f>
        <v>#DIV/0!</v>
      </c>
      <c r="G15" s="94" t="str">
        <f>IF(Formular!J142="","",Formular!J142)</f>
        <v/>
      </c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</row>
    <row r="16" spans="1:23" ht="13.5" thickBot="1" x14ac:dyDescent="0.25">
      <c r="A16" s="33" t="str">
        <f>Formular!C143</f>
        <v xml:space="preserve">, </v>
      </c>
      <c r="B16" s="34" t="b">
        <f>Formular!D143</f>
        <v>0</v>
      </c>
      <c r="C16" s="95">
        <f>Formular!E143</f>
        <v>0</v>
      </c>
      <c r="D16" s="34" t="str">
        <f>Formular!F143</f>
        <v/>
      </c>
      <c r="E16" s="34">
        <f>Formular!I143</f>
        <v>0</v>
      </c>
      <c r="F16" s="35" t="e">
        <f>IF(C16&lt;&gt;"",TRUNC(C16/D16,3),"")</f>
        <v>#VALUE!</v>
      </c>
      <c r="G16" s="96" t="str">
        <f>IF(Formular!J143="","",Formular!J143)</f>
        <v/>
      </c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</row>
    <row r="17" spans="1:23" x14ac:dyDescent="0.2">
      <c r="A17" s="8"/>
      <c r="B17" s="8"/>
      <c r="C17" s="9"/>
      <c r="D17" s="9"/>
      <c r="E17" s="9"/>
      <c r="F17" s="10"/>
      <c r="G17" s="10"/>
      <c r="H17" s="7"/>
      <c r="I17" s="7"/>
      <c r="J17" s="7"/>
      <c r="K17" s="7"/>
      <c r="L17" s="7"/>
      <c r="M17" s="7"/>
      <c r="N17" s="7"/>
      <c r="O17" s="7"/>
      <c r="P17" s="7"/>
      <c r="Q17" s="11" t="str">
        <f>Formular!C184</f>
        <v xml:space="preserve">, </v>
      </c>
      <c r="R17" s="31">
        <f>Formular!D184</f>
        <v>0</v>
      </c>
      <c r="S17" s="93">
        <f>Formular!E184</f>
        <v>0</v>
      </c>
      <c r="T17" s="31">
        <f>Formular!F184</f>
        <v>0</v>
      </c>
      <c r="U17" s="31">
        <f>Formular!I184</f>
        <v>0</v>
      </c>
      <c r="V17" s="32" t="e">
        <f>IF(S17&lt;&gt;"",TRUNC(S17/T17,3),"")</f>
        <v>#DIV/0!</v>
      </c>
      <c r="W17" s="94" t="str">
        <f>IF(Formular!J184="","",Formular!J184)</f>
        <v/>
      </c>
    </row>
    <row r="18" spans="1:23" ht="13.5" thickBot="1" x14ac:dyDescent="0.25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12" t="str">
        <f>Formular!C185</f>
        <v xml:space="preserve">, </v>
      </c>
      <c r="R18" s="34" t="b">
        <f>Formular!D185</f>
        <v>0</v>
      </c>
      <c r="S18" s="95">
        <f>Formular!E185</f>
        <v>0</v>
      </c>
      <c r="T18" s="34" t="str">
        <f>Formular!F185</f>
        <v/>
      </c>
      <c r="U18" s="34">
        <f>Formular!I185</f>
        <v>0</v>
      </c>
      <c r="V18" s="35" t="e">
        <f>IF(S18&lt;&gt;"",TRUNC(S18/T18,3),"")</f>
        <v>#VALUE!</v>
      </c>
      <c r="W18" s="96" t="str">
        <f>IF(Formular!J185="","",Formular!J185)</f>
        <v/>
      </c>
    </row>
    <row r="19" spans="1:23" x14ac:dyDescent="0.2">
      <c r="A19" s="30" t="str">
        <f>Formular!C140</f>
        <v xml:space="preserve">, </v>
      </c>
      <c r="B19" s="31">
        <f>Formular!D140</f>
        <v>0</v>
      </c>
      <c r="C19" s="93">
        <f>Formular!E140</f>
        <v>0</v>
      </c>
      <c r="D19" s="31">
        <f>Formular!F140</f>
        <v>0</v>
      </c>
      <c r="E19" s="31">
        <f>Formular!I140</f>
        <v>0</v>
      </c>
      <c r="F19" s="32" t="e">
        <f>IF(C19&lt;&gt;"",TRUNC(C19/D19,3),"")</f>
        <v>#DIV/0!</v>
      </c>
      <c r="G19" s="94" t="str">
        <f>IF(Formular!J140="","",Formular!J140)</f>
        <v/>
      </c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</row>
    <row r="20" spans="1:23" ht="13.5" thickBot="1" x14ac:dyDescent="0.25">
      <c r="A20" s="33" t="str">
        <f>Formular!C141</f>
        <v xml:space="preserve">, </v>
      </c>
      <c r="B20" s="34" t="b">
        <f>Formular!D141</f>
        <v>0</v>
      </c>
      <c r="C20" s="95">
        <f>Formular!E141</f>
        <v>0</v>
      </c>
      <c r="D20" s="34" t="str">
        <f>Formular!F141</f>
        <v/>
      </c>
      <c r="E20" s="34">
        <f>Formular!I141</f>
        <v>0</v>
      </c>
      <c r="F20" s="35" t="e">
        <f>IF(C20&lt;&gt;"",TRUNC(C20/D20,3),"")</f>
        <v>#VALUE!</v>
      </c>
      <c r="G20" s="96" t="str">
        <f>IF(Formular!J141="","",Formular!J141)</f>
        <v/>
      </c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</row>
    <row r="21" spans="1:23" x14ac:dyDescent="0.2">
      <c r="A21" s="7"/>
      <c r="B21" s="7"/>
      <c r="C21" s="7"/>
      <c r="D21" s="7"/>
      <c r="E21" s="7"/>
      <c r="F21" s="7"/>
      <c r="G21" s="7"/>
      <c r="H21" s="7"/>
      <c r="I21" s="11" t="str">
        <f>Formular!C163</f>
        <v xml:space="preserve">, </v>
      </c>
      <c r="J21" s="31" t="b">
        <f>Formular!D163</f>
        <v>0</v>
      </c>
      <c r="K21" s="93">
        <f>Formular!E163</f>
        <v>0</v>
      </c>
      <c r="L21" s="31" t="str">
        <f>Formular!F163</f>
        <v/>
      </c>
      <c r="M21" s="31">
        <f>Formular!I163</f>
        <v>0</v>
      </c>
      <c r="N21" s="32" t="e">
        <f>IF(K21&lt;&gt;"",TRUNC(K21/L21,3),"")</f>
        <v>#VALUE!</v>
      </c>
      <c r="O21" s="94" t="str">
        <f>IF(Formular!J163="","",Formular!J163)</f>
        <v/>
      </c>
      <c r="P21" s="7"/>
    </row>
    <row r="22" spans="1:23" ht="13.5" thickBot="1" x14ac:dyDescent="0.25">
      <c r="A22" s="7"/>
      <c r="B22" s="7"/>
      <c r="C22" s="7"/>
      <c r="D22" s="7"/>
      <c r="E22" s="7"/>
      <c r="F22" s="7"/>
      <c r="G22" s="7"/>
      <c r="H22" s="7"/>
      <c r="I22" s="12" t="str">
        <f>Formular!C162</f>
        <v xml:space="preserve">, </v>
      </c>
      <c r="J22" s="34">
        <f>Formular!D162</f>
        <v>0</v>
      </c>
      <c r="K22" s="95">
        <f>Formular!E162</f>
        <v>0</v>
      </c>
      <c r="L22" s="34">
        <f>Formular!F162</f>
        <v>0</v>
      </c>
      <c r="M22" s="34">
        <f>Formular!I162</f>
        <v>0</v>
      </c>
      <c r="N22" s="35" t="e">
        <f>IF(K22&lt;&gt;"",TRUNC(K22/L22,3),"")</f>
        <v>#DIV/0!</v>
      </c>
      <c r="O22" s="96" t="str">
        <f>IF(Formular!J162="","",Formular!J162)</f>
        <v/>
      </c>
      <c r="P22" s="7"/>
    </row>
    <row r="23" spans="1:23" x14ac:dyDescent="0.2">
      <c r="A23" s="30" t="str">
        <f>Formular!C139</f>
        <v xml:space="preserve">, </v>
      </c>
      <c r="B23" s="31" t="b">
        <f>Formular!D139</f>
        <v>0</v>
      </c>
      <c r="C23" s="93">
        <f>Formular!E139</f>
        <v>0</v>
      </c>
      <c r="D23" s="31" t="str">
        <f>Formular!F139</f>
        <v/>
      </c>
      <c r="E23" s="31">
        <f>Formular!I139</f>
        <v>0</v>
      </c>
      <c r="F23" s="32" t="e">
        <f>IF(C23&lt;&gt;"",TRUNC(C23/D23,3),"")</f>
        <v>#VALUE!</v>
      </c>
      <c r="G23" s="94" t="str">
        <f>IF(Formular!J139="","",Formular!J139)</f>
        <v/>
      </c>
      <c r="H23" s="7"/>
      <c r="I23" s="7"/>
      <c r="J23" s="7"/>
      <c r="K23" s="7"/>
      <c r="L23" s="7"/>
      <c r="M23" s="7"/>
      <c r="N23" s="7"/>
      <c r="O23" s="7"/>
      <c r="P23" s="7"/>
    </row>
    <row r="24" spans="1:23" ht="13.5" thickBot="1" x14ac:dyDescent="0.25">
      <c r="A24" s="33" t="str">
        <f>Formular!C138</f>
        <v xml:space="preserve">, </v>
      </c>
      <c r="B24" s="34">
        <f>Formular!D138</f>
        <v>0</v>
      </c>
      <c r="C24" s="95">
        <f>Formular!E138</f>
        <v>0</v>
      </c>
      <c r="D24" s="34">
        <f>Formular!F138</f>
        <v>0</v>
      </c>
      <c r="E24" s="34">
        <f>Formular!I138</f>
        <v>0</v>
      </c>
      <c r="F24" s="35" t="e">
        <f>IF(C24&lt;&gt;"",TRUNC(C24/D24,3),"")</f>
        <v>#DIV/0!</v>
      </c>
      <c r="G24" s="96" t="str">
        <f>IF(Formular!J138="","",Formular!J138)</f>
        <v/>
      </c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</row>
    <row r="26" spans="1:23" ht="13.5" thickBot="1" x14ac:dyDescent="0.25">
      <c r="I26" s="6" t="s">
        <v>103</v>
      </c>
      <c r="J26" s="6" t="s">
        <v>17</v>
      </c>
      <c r="K26" s="6" t="s">
        <v>18</v>
      </c>
      <c r="L26" s="6" t="s">
        <v>116</v>
      </c>
      <c r="M26" s="6" t="s">
        <v>21</v>
      </c>
      <c r="N26" s="6" t="s">
        <v>9</v>
      </c>
      <c r="O26" s="6" t="s">
        <v>117</v>
      </c>
      <c r="Q26" s="6" t="s">
        <v>102</v>
      </c>
      <c r="R26" s="6" t="s">
        <v>17</v>
      </c>
      <c r="S26" s="6" t="s">
        <v>18</v>
      </c>
      <c r="T26" s="6" t="s">
        <v>116</v>
      </c>
      <c r="U26" s="6" t="s">
        <v>21</v>
      </c>
      <c r="V26" s="6" t="s">
        <v>9</v>
      </c>
      <c r="W26" s="6" t="s">
        <v>117</v>
      </c>
    </row>
    <row r="27" spans="1:23" x14ac:dyDescent="0.2">
      <c r="I27" s="11" t="str">
        <f>Formular!C164</f>
        <v xml:space="preserve">, </v>
      </c>
      <c r="J27" s="31">
        <f>Formular!D164</f>
        <v>0</v>
      </c>
      <c r="K27" s="93">
        <f>Formular!E164</f>
        <v>0</v>
      </c>
      <c r="L27" s="31">
        <f>Formular!F164</f>
        <v>0</v>
      </c>
      <c r="M27" s="31">
        <f>Formular!I164</f>
        <v>0</v>
      </c>
      <c r="N27" s="32" t="e">
        <f>IF(K27&lt;&gt;"",TRUNC(K27/L27,3),"")</f>
        <v>#DIV/0!</v>
      </c>
      <c r="O27" s="94" t="str">
        <f>IF(Formular!J164="","",Formular!J164)</f>
        <v/>
      </c>
      <c r="Q27" s="11" t="str">
        <f>Formular!C186</f>
        <v xml:space="preserve">, </v>
      </c>
      <c r="R27" s="31">
        <f>Formular!D186</f>
        <v>0</v>
      </c>
      <c r="S27" s="93">
        <f>Formular!E186</f>
        <v>0</v>
      </c>
      <c r="T27" s="31">
        <f>Formular!F186</f>
        <v>0</v>
      </c>
      <c r="U27" s="31">
        <f>Formular!I186</f>
        <v>0</v>
      </c>
      <c r="V27" s="32" t="e">
        <f>IF(S27&lt;&gt;"",TRUNC(S27/T27,3),"")</f>
        <v>#DIV/0!</v>
      </c>
      <c r="W27" s="94" t="str">
        <f>IF(Formular!J186="","",Formular!J186)</f>
        <v/>
      </c>
    </row>
    <row r="28" spans="1:23" ht="13.5" thickBot="1" x14ac:dyDescent="0.25">
      <c r="I28" s="12" t="str">
        <f>Formular!C165</f>
        <v xml:space="preserve">, </v>
      </c>
      <c r="J28" s="34" t="b">
        <f>Formular!D165</f>
        <v>0</v>
      </c>
      <c r="K28" s="95">
        <f>Formular!E165</f>
        <v>0</v>
      </c>
      <c r="L28" s="34" t="str">
        <f>Formular!F165</f>
        <v/>
      </c>
      <c r="M28" s="34">
        <f>Formular!I165</f>
        <v>0</v>
      </c>
      <c r="N28" s="35" t="e">
        <f>IF(K28&lt;&gt;"",TRUNC(K28/L28,3),"")</f>
        <v>#VALUE!</v>
      </c>
      <c r="O28" s="96" t="str">
        <f>IF(Formular!J165="","",Formular!J165)</f>
        <v/>
      </c>
      <c r="Q28" s="12" t="str">
        <f>Formular!C187</f>
        <v xml:space="preserve">, </v>
      </c>
      <c r="R28" s="34" t="b">
        <f>Formular!D187</f>
        <v>0</v>
      </c>
      <c r="S28" s="95">
        <f>Formular!E187</f>
        <v>0</v>
      </c>
      <c r="T28" s="34" t="str">
        <f>Formular!F187</f>
        <v/>
      </c>
      <c r="U28" s="34">
        <f>Formular!I187</f>
        <v>0</v>
      </c>
      <c r="V28" s="35" t="e">
        <f>IF(S28&lt;&gt;"",TRUNC(S28/T28,3),"")</f>
        <v>#VALUE!</v>
      </c>
      <c r="W28" s="96" t="str">
        <f>IF(Formular!J187="","",Formular!J187)</f>
        <v/>
      </c>
    </row>
    <row r="30" spans="1:23" ht="13.5" thickBot="1" x14ac:dyDescent="0.25">
      <c r="I30" s="6" t="s">
        <v>104</v>
      </c>
      <c r="J30" s="6" t="s">
        <v>17</v>
      </c>
      <c r="K30" s="6" t="s">
        <v>18</v>
      </c>
      <c r="L30" s="6" t="s">
        <v>116</v>
      </c>
      <c r="M30" s="6" t="s">
        <v>21</v>
      </c>
      <c r="N30" s="6" t="s">
        <v>9</v>
      </c>
      <c r="O30" s="6" t="s">
        <v>117</v>
      </c>
    </row>
    <row r="31" spans="1:23" x14ac:dyDescent="0.2">
      <c r="I31" s="11" t="str">
        <f>Formular!C166</f>
        <v xml:space="preserve">, </v>
      </c>
      <c r="J31" s="31">
        <f>Formular!D166</f>
        <v>0</v>
      </c>
      <c r="K31" s="93">
        <f>Formular!E166</f>
        <v>0</v>
      </c>
      <c r="L31" s="31">
        <f>Formular!F166</f>
        <v>0</v>
      </c>
      <c r="M31" s="31">
        <f>Formular!I166</f>
        <v>0</v>
      </c>
      <c r="N31" s="32" t="e">
        <f>IF(K31&lt;&gt;"",TRUNC(K31/L31,3),"")</f>
        <v>#DIV/0!</v>
      </c>
      <c r="O31" s="94" t="str">
        <f>IF(Formular!J166="","",Formular!J166)</f>
        <v/>
      </c>
    </row>
    <row r="32" spans="1:23" ht="13.5" thickBot="1" x14ac:dyDescent="0.25">
      <c r="I32" s="12" t="str">
        <f>Formular!C167</f>
        <v xml:space="preserve">, </v>
      </c>
      <c r="J32" s="34" t="b">
        <f>Formular!D167</f>
        <v>0</v>
      </c>
      <c r="K32" s="95">
        <f>Formular!E167</f>
        <v>0</v>
      </c>
      <c r="L32" s="34" t="str">
        <f>Formular!F167</f>
        <v/>
      </c>
      <c r="M32" s="34">
        <f>Formular!I167</f>
        <v>0</v>
      </c>
      <c r="N32" s="35" t="e">
        <f>IF(K32&lt;&gt;"",TRUNC(K32/L32,3),"")</f>
        <v>#VALUE!</v>
      </c>
      <c r="O32" s="96" t="str">
        <f>IF(Formular!J167="","",Formular!J167)</f>
        <v/>
      </c>
    </row>
  </sheetData>
  <sheetProtection sheet="1" objects="1" scenarios="1" selectLockedCells="1"/>
  <mergeCells count="5">
    <mergeCell ref="A1:W1"/>
    <mergeCell ref="B3:O3"/>
    <mergeCell ref="B4:O4"/>
    <mergeCell ref="B5:O5"/>
    <mergeCell ref="B6:O6"/>
  </mergeCells>
  <conditionalFormatting sqref="B11:B12 B15:B16 B19:B20 B23:B24 J13:J14 J21:J22 R17:R18">
    <cfRule type="cellIs" dxfId="6" priority="4" operator="equal">
      <formula>2</formula>
    </cfRule>
  </conditionalFormatting>
  <conditionalFormatting sqref="J27:J28">
    <cfRule type="cellIs" dxfId="5" priority="3" operator="equal">
      <formula>2</formula>
    </cfRule>
  </conditionalFormatting>
  <conditionalFormatting sqref="J31:J32">
    <cfRule type="cellIs" dxfId="4" priority="2" operator="equal">
      <formula>2</formula>
    </cfRule>
  </conditionalFormatting>
  <conditionalFormatting sqref="R27:R28">
    <cfRule type="cellIs" dxfId="3" priority="1" operator="equal">
      <formula>2</formula>
    </cfRule>
  </conditionalFormatting>
  <pageMargins left="0.7" right="0.7" top="0.78740157499999996" bottom="0.78740157499999996" header="0.3" footer="0.3"/>
  <pageSetup paperSize="9" scale="93" fitToHeight="0" orientation="landscape" horizontalDpi="0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1:K27"/>
  <sheetViews>
    <sheetView workbookViewId="0">
      <selection sqref="A1:K1"/>
    </sheetView>
  </sheetViews>
  <sheetFormatPr baseColWidth="10" defaultRowHeight="12.75" x14ac:dyDescent="0.2"/>
  <cols>
    <col min="1" max="1" width="7.28515625" style="13" bestFit="1" customWidth="1"/>
    <col min="2" max="3" width="18.5703125" style="13" customWidth="1"/>
    <col min="4" max="4" width="14.28515625" style="13" customWidth="1"/>
    <col min="5" max="11" width="7.140625" style="13" customWidth="1"/>
    <col min="12" max="16384" width="11.42578125" style="13"/>
  </cols>
  <sheetData>
    <row r="1" spans="1:11" x14ac:dyDescent="0.2">
      <c r="A1" s="138" t="str">
        <f>Formular!B3&amp;" "&amp;Formular!B7&amp;" - Endergebnis"</f>
        <v>Meisterschaft Dreiband 2026/2027 - Endergebnis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</row>
    <row r="3" spans="1:11" x14ac:dyDescent="0.2">
      <c r="A3" s="14" t="s">
        <v>110</v>
      </c>
      <c r="B3" s="128" t="str">
        <f>Formular!B5</f>
        <v>BC Musterort</v>
      </c>
      <c r="C3" s="128"/>
      <c r="D3" s="128"/>
      <c r="E3" s="128"/>
      <c r="F3" s="128"/>
      <c r="G3" s="128"/>
      <c r="H3" s="128"/>
      <c r="I3" s="128"/>
      <c r="J3" s="128"/>
      <c r="K3" s="128"/>
    </row>
    <row r="4" spans="1:11" x14ac:dyDescent="0.2">
      <c r="A4" s="14" t="s">
        <v>111</v>
      </c>
      <c r="B4" s="128" t="str">
        <f>Formular!B6</f>
        <v>00.-00. Monat 20XX</v>
      </c>
      <c r="C4" s="128"/>
      <c r="D4" s="128"/>
      <c r="E4" s="128"/>
      <c r="F4" s="128"/>
      <c r="G4" s="128"/>
      <c r="H4" s="128"/>
      <c r="I4" s="128"/>
      <c r="J4" s="128"/>
      <c r="K4" s="128"/>
    </row>
    <row r="5" spans="1:11" x14ac:dyDescent="0.2">
      <c r="A5" s="14" t="s">
        <v>112</v>
      </c>
      <c r="B5" s="128" t="str">
        <f>Formular!B4</f>
        <v>16 Teilnehmer | 4 Gruppen á 4 Spieler - VF - HF - F | inkl. Platzierungsspiele in der Endrunde</v>
      </c>
      <c r="C5" s="128"/>
      <c r="D5" s="128"/>
      <c r="E5" s="128"/>
      <c r="F5" s="128"/>
      <c r="G5" s="128"/>
      <c r="H5" s="128"/>
      <c r="I5" s="128"/>
      <c r="J5" s="128"/>
      <c r="K5" s="128"/>
    </row>
    <row r="6" spans="1:11" x14ac:dyDescent="0.2">
      <c r="A6" s="14" t="s">
        <v>114</v>
      </c>
      <c r="B6" s="128" t="str">
        <f>Formular!B8</f>
        <v>00 Punkte / 00 Aufnahmen</v>
      </c>
      <c r="C6" s="128"/>
      <c r="D6" s="128"/>
      <c r="E6" s="128"/>
      <c r="F6" s="128"/>
      <c r="G6" s="128"/>
      <c r="H6" s="128"/>
      <c r="I6" s="128"/>
      <c r="J6" s="128"/>
      <c r="K6" s="128"/>
    </row>
    <row r="9" spans="1:11" x14ac:dyDescent="0.2">
      <c r="A9" s="119" t="s">
        <v>98</v>
      </c>
      <c r="B9" s="120"/>
      <c r="C9" s="120"/>
      <c r="D9" s="120"/>
      <c r="E9" s="120"/>
      <c r="F9" s="120"/>
      <c r="G9" s="120"/>
      <c r="H9" s="120"/>
      <c r="I9" s="120"/>
      <c r="J9" s="120"/>
      <c r="K9" s="120"/>
    </row>
    <row r="10" spans="1:11" x14ac:dyDescent="0.2">
      <c r="A10" s="36" t="str">
        <f>Formular!A199</f>
        <v>Rang</v>
      </c>
      <c r="B10" s="36" t="str">
        <f>Formular!B199</f>
        <v>Spieler</v>
      </c>
      <c r="C10" s="36" t="str">
        <f>Formular!C199</f>
        <v>Verein</v>
      </c>
      <c r="D10" s="36" t="str">
        <f>Formular!D199</f>
        <v>Runde</v>
      </c>
      <c r="E10" s="36" t="str">
        <f>Formular!E199</f>
        <v>MP</v>
      </c>
      <c r="F10" s="36" t="str">
        <f>Formular!F199</f>
        <v>Pkt.</v>
      </c>
      <c r="G10" s="36" t="str">
        <f>Formular!G199</f>
        <v>Aufn.</v>
      </c>
      <c r="H10" s="36" t="str">
        <f>Formular!H199</f>
        <v>GD</v>
      </c>
      <c r="I10" s="36" t="str">
        <f>Formular!I199</f>
        <v>BED</v>
      </c>
      <c r="J10" s="36" t="str">
        <f>Formular!J199</f>
        <v>HS</v>
      </c>
      <c r="K10" s="36" t="str">
        <f>Formular!K199</f>
        <v>RLP</v>
      </c>
    </row>
    <row r="11" spans="1:11" x14ac:dyDescent="0.2">
      <c r="A11" s="37">
        <f>Formular!A200</f>
        <v>1</v>
      </c>
      <c r="B11" s="14" t="str">
        <f>Formular!B200</f>
        <v xml:space="preserve">, </v>
      </c>
      <c r="C11" s="14">
        <f>Formular!C200</f>
        <v>0</v>
      </c>
      <c r="D11" s="14" t="str">
        <f>Formular!D200</f>
        <v>Finale</v>
      </c>
      <c r="E11" s="14">
        <f>Formular!E200</f>
        <v>12</v>
      </c>
      <c r="F11" s="14">
        <f>Formular!F200</f>
        <v>0</v>
      </c>
      <c r="G11" s="14">
        <f>Formular!G200</f>
        <v>0</v>
      </c>
      <c r="H11" s="16" t="e">
        <f>Formular!H200</f>
        <v>#DIV/0!</v>
      </c>
      <c r="I11" s="16" t="e">
        <f>IF(Formular!I200=0,"-,---",Formular!I200)</f>
        <v>#DIV/0!</v>
      </c>
      <c r="J11" s="14">
        <f>Formular!J200</f>
        <v>0</v>
      </c>
      <c r="K11" s="14">
        <f>Formular!K200</f>
        <v>36</v>
      </c>
    </row>
    <row r="12" spans="1:11" ht="13.5" thickBot="1" x14ac:dyDescent="0.25">
      <c r="A12" s="45">
        <f>Formular!A201</f>
        <v>2</v>
      </c>
      <c r="B12" s="18" t="str">
        <f>Formular!B201</f>
        <v xml:space="preserve">, </v>
      </c>
      <c r="C12" s="18">
        <f>Formular!C201</f>
        <v>0</v>
      </c>
      <c r="D12" s="18" t="str">
        <f>Formular!D201</f>
        <v>Finale</v>
      </c>
      <c r="E12" s="18">
        <f>Formular!E201</f>
        <v>12</v>
      </c>
      <c r="F12" s="18">
        <f>Formular!F201</f>
        <v>0</v>
      </c>
      <c r="G12" s="18">
        <f>Formular!G201</f>
        <v>0</v>
      </c>
      <c r="H12" s="19" t="e">
        <f>Formular!H201</f>
        <v>#DIV/0!</v>
      </c>
      <c r="I12" s="19" t="e">
        <f>IF(Formular!I201=0,"-,---",Formular!I201)</f>
        <v>#DIV/0!</v>
      </c>
      <c r="J12" s="18">
        <f>Formular!J201</f>
        <v>0</v>
      </c>
      <c r="K12" s="18">
        <f>Formular!K201</f>
        <v>26</v>
      </c>
    </row>
    <row r="13" spans="1:11" x14ac:dyDescent="0.2">
      <c r="A13" s="41">
        <f>Formular!A202</f>
        <v>3</v>
      </c>
      <c r="B13" s="21" t="str">
        <f>Formular!B202</f>
        <v xml:space="preserve">, </v>
      </c>
      <c r="C13" s="21">
        <f>Formular!C202</f>
        <v>0</v>
      </c>
      <c r="D13" s="21" t="str">
        <f>Formular!D202</f>
        <v>Spiel um Platz 3</v>
      </c>
      <c r="E13" s="21">
        <f>Formular!E202</f>
        <v>12</v>
      </c>
      <c r="F13" s="21">
        <f>Formular!F202</f>
        <v>0</v>
      </c>
      <c r="G13" s="21">
        <f>Formular!G202</f>
        <v>0</v>
      </c>
      <c r="H13" s="22" t="e">
        <f>Formular!H202</f>
        <v>#DIV/0!</v>
      </c>
      <c r="I13" s="22" t="e">
        <f>IF(Formular!I202=0,"-,---",Formular!I202)</f>
        <v>#DIV/0!</v>
      </c>
      <c r="J13" s="21">
        <f>Formular!J202</f>
        <v>0</v>
      </c>
      <c r="K13" s="21">
        <f>Formular!K202</f>
        <v>18</v>
      </c>
    </row>
    <row r="14" spans="1:11" ht="13.5" thickBot="1" x14ac:dyDescent="0.25">
      <c r="A14" s="46">
        <f>Formular!A203</f>
        <v>4</v>
      </c>
      <c r="B14" s="18" t="str">
        <f>Formular!B203</f>
        <v xml:space="preserve">, </v>
      </c>
      <c r="C14" s="18">
        <f>Formular!C203</f>
        <v>0</v>
      </c>
      <c r="D14" s="18" t="str">
        <f>Formular!D203</f>
        <v>Spiel um Platz 3</v>
      </c>
      <c r="E14" s="18">
        <f>Formular!E203</f>
        <v>12</v>
      </c>
      <c r="F14" s="18">
        <f>Formular!F203</f>
        <v>0</v>
      </c>
      <c r="G14" s="18">
        <f>Formular!G203</f>
        <v>0</v>
      </c>
      <c r="H14" s="19" t="e">
        <f>Formular!H203</f>
        <v>#DIV/0!</v>
      </c>
      <c r="I14" s="19" t="e">
        <f>IF(Formular!I203=0,"-,---",Formular!I203)</f>
        <v>#DIV/0!</v>
      </c>
      <c r="J14" s="18">
        <f>Formular!J203</f>
        <v>0</v>
      </c>
      <c r="K14" s="18">
        <f>Formular!K203</f>
        <v>15</v>
      </c>
    </row>
    <row r="15" spans="1:11" x14ac:dyDescent="0.2">
      <c r="A15" s="42">
        <f>Formular!A204</f>
        <v>5</v>
      </c>
      <c r="B15" s="21" t="str">
        <f>Formular!B204</f>
        <v xml:space="preserve">, </v>
      </c>
      <c r="C15" s="21">
        <f>Formular!C204</f>
        <v>0</v>
      </c>
      <c r="D15" s="21" t="str">
        <f>Formular!D204</f>
        <v>Spiel um Platz 5</v>
      </c>
      <c r="E15" s="21">
        <f>Formular!E204</f>
        <v>12</v>
      </c>
      <c r="F15" s="21">
        <f>Formular!F204</f>
        <v>0</v>
      </c>
      <c r="G15" s="21">
        <f>Formular!G204</f>
        <v>0</v>
      </c>
      <c r="H15" s="22" t="e">
        <f>Formular!H204</f>
        <v>#DIV/0!</v>
      </c>
      <c r="I15" s="22" t="e">
        <f>IF(Formular!I204=0,"-,---",Formular!I204)</f>
        <v>#DIV/0!</v>
      </c>
      <c r="J15" s="21">
        <f>Formular!J204</f>
        <v>0</v>
      </c>
      <c r="K15" s="21">
        <f>Formular!K204</f>
        <v>11</v>
      </c>
    </row>
    <row r="16" spans="1:11" x14ac:dyDescent="0.2">
      <c r="A16" s="38">
        <f>Formular!A205</f>
        <v>6</v>
      </c>
      <c r="B16" s="14" t="str">
        <f>Formular!B205</f>
        <v xml:space="preserve">, </v>
      </c>
      <c r="C16" s="14">
        <f>Formular!C205</f>
        <v>0</v>
      </c>
      <c r="D16" s="14" t="str">
        <f>Formular!D205</f>
        <v>Spiel um Platz 5</v>
      </c>
      <c r="E16" s="14">
        <f>Formular!E205</f>
        <v>12</v>
      </c>
      <c r="F16" s="14">
        <f>Formular!F205</f>
        <v>0</v>
      </c>
      <c r="G16" s="14">
        <f>Formular!G205</f>
        <v>0</v>
      </c>
      <c r="H16" s="16" t="e">
        <f>Formular!H205</f>
        <v>#DIV/0!</v>
      </c>
      <c r="I16" s="16" t="e">
        <f>IF(Formular!I205=0,"-,---",Formular!I205)</f>
        <v>#DIV/0!</v>
      </c>
      <c r="J16" s="14">
        <f>Formular!J205</f>
        <v>0</v>
      </c>
      <c r="K16" s="14">
        <f>Formular!K205</f>
        <v>10</v>
      </c>
    </row>
    <row r="17" spans="1:11" x14ac:dyDescent="0.2">
      <c r="A17" s="38">
        <f>Formular!A206</f>
        <v>7</v>
      </c>
      <c r="B17" s="14" t="str">
        <f>Formular!B206</f>
        <v xml:space="preserve">, </v>
      </c>
      <c r="C17" s="14">
        <f>Formular!C206</f>
        <v>0</v>
      </c>
      <c r="D17" s="14" t="str">
        <f>Formular!D206</f>
        <v>Spiel um Platz 7</v>
      </c>
      <c r="E17" s="14">
        <f>Formular!E206</f>
        <v>12</v>
      </c>
      <c r="F17" s="14">
        <f>Formular!F206</f>
        <v>0</v>
      </c>
      <c r="G17" s="14">
        <f>Formular!G206</f>
        <v>0</v>
      </c>
      <c r="H17" s="16" t="e">
        <f>Formular!H206</f>
        <v>#DIV/0!</v>
      </c>
      <c r="I17" s="16" t="e">
        <f>IF(Formular!I206=0,"-,---",Formular!I206)</f>
        <v>#DIV/0!</v>
      </c>
      <c r="J17" s="14">
        <f>Formular!J206</f>
        <v>0</v>
      </c>
      <c r="K17" s="14">
        <f>Formular!K206</f>
        <v>9</v>
      </c>
    </row>
    <row r="18" spans="1:11" ht="13.5" thickBot="1" x14ac:dyDescent="0.25">
      <c r="A18" s="47">
        <f>Formular!A207</f>
        <v>8</v>
      </c>
      <c r="B18" s="18" t="str">
        <f>Formular!B207</f>
        <v xml:space="preserve">, </v>
      </c>
      <c r="C18" s="18">
        <f>Formular!C207</f>
        <v>0</v>
      </c>
      <c r="D18" s="18" t="str">
        <f>Formular!D207</f>
        <v>Spiel um Platz 7</v>
      </c>
      <c r="E18" s="18">
        <f>Formular!E207</f>
        <v>12</v>
      </c>
      <c r="F18" s="18">
        <f>Formular!F207</f>
        <v>0</v>
      </c>
      <c r="G18" s="18">
        <f>Formular!G207</f>
        <v>0</v>
      </c>
      <c r="H18" s="19" t="e">
        <f>Formular!H207</f>
        <v>#DIV/0!</v>
      </c>
      <c r="I18" s="19" t="e">
        <f>IF(Formular!I207=0,"-,---",Formular!I207)</f>
        <v>#DIV/0!</v>
      </c>
      <c r="J18" s="18">
        <f>Formular!J207</f>
        <v>0</v>
      </c>
      <c r="K18" s="18">
        <f>Formular!K207</f>
        <v>8</v>
      </c>
    </row>
    <row r="19" spans="1:11" x14ac:dyDescent="0.2">
      <c r="A19" s="43">
        <f>Formular!A208</f>
        <v>9</v>
      </c>
      <c r="B19" s="21" t="str">
        <f>Formular!B208</f>
        <v xml:space="preserve">, </v>
      </c>
      <c r="C19" s="21">
        <f>Formular!C208</f>
        <v>0</v>
      </c>
      <c r="D19" s="21" t="str">
        <f>Formular!D208</f>
        <v>Gruppen 3.</v>
      </c>
      <c r="E19" s="21">
        <f>Formular!E208</f>
        <v>12</v>
      </c>
      <c r="F19" s="21">
        <f>Formular!F208</f>
        <v>0</v>
      </c>
      <c r="G19" s="21">
        <f>Formular!G208</f>
        <v>0</v>
      </c>
      <c r="H19" s="22" t="e">
        <f>Formular!H208</f>
        <v>#DIV/0!</v>
      </c>
      <c r="I19" s="22" t="e">
        <f>IF(Formular!I208=0,"-,---",Formular!I208)</f>
        <v>#DIV/0!</v>
      </c>
      <c r="J19" s="21">
        <f>Formular!J208</f>
        <v>0</v>
      </c>
      <c r="K19" s="21">
        <f>Formular!K208</f>
        <v>4</v>
      </c>
    </row>
    <row r="20" spans="1:11" x14ac:dyDescent="0.2">
      <c r="A20" s="39">
        <f>Formular!A209</f>
        <v>10</v>
      </c>
      <c r="B20" s="14" t="str">
        <f>Formular!B209</f>
        <v xml:space="preserve">, </v>
      </c>
      <c r="C20" s="14">
        <f>Formular!C209</f>
        <v>0</v>
      </c>
      <c r="D20" s="14" t="str">
        <f>Formular!D209</f>
        <v>Gruppen 3.</v>
      </c>
      <c r="E20" s="14">
        <f>Formular!E209</f>
        <v>12</v>
      </c>
      <c r="F20" s="14">
        <f>Formular!F209</f>
        <v>0</v>
      </c>
      <c r="G20" s="14">
        <f>Formular!G209</f>
        <v>0</v>
      </c>
      <c r="H20" s="16" t="e">
        <f>Formular!H209</f>
        <v>#DIV/0!</v>
      </c>
      <c r="I20" s="16" t="e">
        <f>IF(Formular!I209=0,"-,---",Formular!I209)</f>
        <v>#DIV/0!</v>
      </c>
      <c r="J20" s="14">
        <f>Formular!J209</f>
        <v>0</v>
      </c>
      <c r="K20" s="14">
        <f>Formular!K209</f>
        <v>4</v>
      </c>
    </row>
    <row r="21" spans="1:11" x14ac:dyDescent="0.2">
      <c r="A21" s="39">
        <f>Formular!A210</f>
        <v>11</v>
      </c>
      <c r="B21" s="14" t="str">
        <f>Formular!B210</f>
        <v xml:space="preserve">, </v>
      </c>
      <c r="C21" s="14">
        <f>Formular!C210</f>
        <v>0</v>
      </c>
      <c r="D21" s="14" t="str">
        <f>Formular!D210</f>
        <v>Gruppen 3.</v>
      </c>
      <c r="E21" s="14">
        <f>Formular!E210</f>
        <v>12</v>
      </c>
      <c r="F21" s="14">
        <f>Formular!F210</f>
        <v>0</v>
      </c>
      <c r="G21" s="14">
        <f>Formular!G210</f>
        <v>0</v>
      </c>
      <c r="H21" s="16" t="e">
        <f>Formular!H210</f>
        <v>#DIV/0!</v>
      </c>
      <c r="I21" s="16" t="e">
        <f>IF(Formular!I210=0,"-,---",Formular!I210)</f>
        <v>#DIV/0!</v>
      </c>
      <c r="J21" s="14">
        <f>Formular!J210</f>
        <v>0</v>
      </c>
      <c r="K21" s="14">
        <f>Formular!K210</f>
        <v>4</v>
      </c>
    </row>
    <row r="22" spans="1:11" ht="13.5" thickBot="1" x14ac:dyDescent="0.25">
      <c r="A22" s="48">
        <f>Formular!A211</f>
        <v>12</v>
      </c>
      <c r="B22" s="18" t="str">
        <f>Formular!B211</f>
        <v xml:space="preserve">, </v>
      </c>
      <c r="C22" s="18">
        <f>Formular!C211</f>
        <v>0</v>
      </c>
      <c r="D22" s="18" t="str">
        <f>Formular!D211</f>
        <v>Gruppen 3.</v>
      </c>
      <c r="E22" s="18">
        <f>Formular!E211</f>
        <v>12</v>
      </c>
      <c r="F22" s="18">
        <f>Formular!F211</f>
        <v>0</v>
      </c>
      <c r="G22" s="18">
        <f>Formular!G211</f>
        <v>0</v>
      </c>
      <c r="H22" s="19" t="e">
        <f>Formular!H211</f>
        <v>#DIV/0!</v>
      </c>
      <c r="I22" s="19" t="e">
        <f>IF(Formular!I211=0,"-,---",Formular!I211)</f>
        <v>#DIV/0!</v>
      </c>
      <c r="J22" s="18">
        <f>Formular!J211</f>
        <v>0</v>
      </c>
      <c r="K22" s="18">
        <f>Formular!K211</f>
        <v>4</v>
      </c>
    </row>
    <row r="23" spans="1:11" x14ac:dyDescent="0.2">
      <c r="A23" s="44">
        <f>Formular!A212</f>
        <v>13</v>
      </c>
      <c r="B23" s="21" t="str">
        <f>Formular!B212</f>
        <v xml:space="preserve">, </v>
      </c>
      <c r="C23" s="21">
        <f>Formular!C212</f>
        <v>0</v>
      </c>
      <c r="D23" s="21" t="str">
        <f>Formular!D212</f>
        <v>Gruppen 4.</v>
      </c>
      <c r="E23" s="21">
        <f>Formular!E212</f>
        <v>12</v>
      </c>
      <c r="F23" s="21">
        <f>Formular!F212</f>
        <v>0</v>
      </c>
      <c r="G23" s="21">
        <f>Formular!G212</f>
        <v>0</v>
      </c>
      <c r="H23" s="22" t="e">
        <f>Formular!H212</f>
        <v>#DIV/0!</v>
      </c>
      <c r="I23" s="22" t="e">
        <f>IF(Formular!I212=0,"-,---",Formular!I212)</f>
        <v>#DIV/0!</v>
      </c>
      <c r="J23" s="21">
        <f>Formular!J212</f>
        <v>0</v>
      </c>
      <c r="K23" s="21">
        <f>Formular!K212</f>
        <v>2</v>
      </c>
    </row>
    <row r="24" spans="1:11" x14ac:dyDescent="0.2">
      <c r="A24" s="40">
        <f>Formular!A213</f>
        <v>14</v>
      </c>
      <c r="B24" s="14" t="str">
        <f>Formular!B213</f>
        <v xml:space="preserve">, </v>
      </c>
      <c r="C24" s="14">
        <f>Formular!C213</f>
        <v>0</v>
      </c>
      <c r="D24" s="14" t="str">
        <f>Formular!D213</f>
        <v>Gruppen 4.</v>
      </c>
      <c r="E24" s="14">
        <f>Formular!E213</f>
        <v>12</v>
      </c>
      <c r="F24" s="14">
        <f>Formular!F213</f>
        <v>0</v>
      </c>
      <c r="G24" s="14">
        <f>Formular!G213</f>
        <v>0</v>
      </c>
      <c r="H24" s="16" t="e">
        <f>Formular!H213</f>
        <v>#DIV/0!</v>
      </c>
      <c r="I24" s="16" t="e">
        <f>IF(Formular!I213=0,"-,---",Formular!I213)</f>
        <v>#DIV/0!</v>
      </c>
      <c r="J24" s="14">
        <f>Formular!J213</f>
        <v>0</v>
      </c>
      <c r="K24" s="14">
        <f>Formular!K213</f>
        <v>2</v>
      </c>
    </row>
    <row r="25" spans="1:11" x14ac:dyDescent="0.2">
      <c r="A25" s="40">
        <f>Formular!A214</f>
        <v>15</v>
      </c>
      <c r="B25" s="14" t="str">
        <f>Formular!B214</f>
        <v xml:space="preserve">, </v>
      </c>
      <c r="C25" s="14">
        <f>Formular!C214</f>
        <v>0</v>
      </c>
      <c r="D25" s="14" t="str">
        <f>Formular!D214</f>
        <v>Gruppen 4.</v>
      </c>
      <c r="E25" s="14">
        <f>Formular!E214</f>
        <v>12</v>
      </c>
      <c r="F25" s="14">
        <f>Formular!F214</f>
        <v>0</v>
      </c>
      <c r="G25" s="14">
        <f>Formular!G214</f>
        <v>0</v>
      </c>
      <c r="H25" s="16" t="e">
        <f>Formular!H214</f>
        <v>#DIV/0!</v>
      </c>
      <c r="I25" s="16" t="e">
        <f>IF(Formular!I214=0,"-,---",Formular!I214)</f>
        <v>#DIV/0!</v>
      </c>
      <c r="J25" s="14">
        <f>Formular!J214</f>
        <v>0</v>
      </c>
      <c r="K25" s="14">
        <f>Formular!K214</f>
        <v>2</v>
      </c>
    </row>
    <row r="26" spans="1:11" x14ac:dyDescent="0.2">
      <c r="A26" s="40">
        <f>Formular!A215</f>
        <v>16</v>
      </c>
      <c r="B26" s="14" t="str">
        <f>Formular!B215</f>
        <v xml:space="preserve">, </v>
      </c>
      <c r="C26" s="14">
        <f>Formular!C215</f>
        <v>0</v>
      </c>
      <c r="D26" s="14" t="str">
        <f>Formular!D215</f>
        <v>Gruppen 4.</v>
      </c>
      <c r="E26" s="14">
        <f>Formular!E215</f>
        <v>12</v>
      </c>
      <c r="F26" s="14">
        <f>Formular!F215</f>
        <v>0</v>
      </c>
      <c r="G26" s="14">
        <f>Formular!G215</f>
        <v>0</v>
      </c>
      <c r="H26" s="16" t="e">
        <f>Formular!H215</f>
        <v>#DIV/0!</v>
      </c>
      <c r="I26" s="16" t="e">
        <f>IF(Formular!I215=0,"-,---",Formular!I215)</f>
        <v>#DIV/0!</v>
      </c>
      <c r="J26" s="14">
        <f>Formular!J215</f>
        <v>0</v>
      </c>
      <c r="K26" s="14">
        <f>Formular!K215</f>
        <v>2</v>
      </c>
    </row>
    <row r="27" spans="1:11" x14ac:dyDescent="0.2">
      <c r="A27" s="139" t="s">
        <v>118</v>
      </c>
      <c r="B27" s="139"/>
      <c r="C27" s="139"/>
      <c r="D27" s="139"/>
      <c r="E27" s="139"/>
      <c r="F27" s="52">
        <f>SUM(F11:F26)</f>
        <v>0</v>
      </c>
      <c r="G27" s="52">
        <f>SUM(G11:G26)</f>
        <v>0</v>
      </c>
      <c r="H27" s="50" t="e">
        <f t="shared" ref="H27" si="0">TRUNC(F27/G27,3)</f>
        <v>#DIV/0!</v>
      </c>
      <c r="I27" s="50" t="e">
        <f>MAX(I11:I26)</f>
        <v>#DIV/0!</v>
      </c>
      <c r="J27" s="49">
        <f>MAX(J11:J26)</f>
        <v>0</v>
      </c>
      <c r="K27" s="51"/>
    </row>
  </sheetData>
  <sheetProtection sheet="1" objects="1" scenarios="1" selectLockedCells="1"/>
  <mergeCells count="7">
    <mergeCell ref="A1:K1"/>
    <mergeCell ref="A27:E27"/>
    <mergeCell ref="B3:K3"/>
    <mergeCell ref="B4:K4"/>
    <mergeCell ref="B5:K5"/>
    <mergeCell ref="B6:K6"/>
    <mergeCell ref="A9:K9"/>
  </mergeCells>
  <conditionalFormatting sqref="H11:H26">
    <cfRule type="top10" dxfId="2" priority="3" percent="1" rank="1"/>
  </conditionalFormatting>
  <conditionalFormatting sqref="I11:I26">
    <cfRule type="top10" dxfId="1" priority="2" percent="1" rank="1"/>
  </conditionalFormatting>
  <conditionalFormatting sqref="J11:J26">
    <cfRule type="top10" dxfId="0" priority="1" percent="1" rank="1"/>
  </conditionalFormatting>
  <pageMargins left="0.7" right="0.7" top="0.78740157499999996" bottom="0.78740157499999996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Formular</vt:lpstr>
      <vt:lpstr>Druckansicht_Gruppe</vt:lpstr>
      <vt:lpstr>Druckansicht_Endrunde</vt:lpstr>
      <vt:lpstr>Druckansicht_Endergebnis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2026-09-02T17:32:41Z</dcterms:modified>
</cp:coreProperties>
</file>