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ular" sheetId="1" r:id="rId1"/>
    <sheet name="Druckansicht_Gruppe" sheetId="6" r:id="rId2"/>
    <sheet name="Druckansicht_Endrunde" sheetId="7" r:id="rId3"/>
    <sheet name="Druckansicht_Endergebni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8" l="1"/>
  <c r="I21" i="8"/>
  <c r="I20" i="8"/>
  <c r="I19" i="8"/>
  <c r="I18" i="8"/>
  <c r="I17" i="8"/>
  <c r="I16" i="8"/>
  <c r="I15" i="8"/>
  <c r="I14" i="8"/>
  <c r="I13" i="8"/>
  <c r="I12" i="8"/>
  <c r="I11" i="8"/>
  <c r="G66" i="6"/>
  <c r="G65" i="6"/>
  <c r="G64" i="6"/>
  <c r="G63" i="6"/>
  <c r="G46" i="6"/>
  <c r="G45" i="6"/>
  <c r="G44" i="6"/>
  <c r="G43" i="6"/>
  <c r="G26" i="6"/>
  <c r="G25" i="6"/>
  <c r="G24" i="6"/>
  <c r="G23" i="6"/>
  <c r="W28" i="7" l="1"/>
  <c r="W27" i="7"/>
  <c r="W18" i="7"/>
  <c r="W17" i="7"/>
  <c r="C167" i="1"/>
  <c r="C166" i="1"/>
  <c r="C165" i="1"/>
  <c r="C164" i="1"/>
  <c r="K22" i="8" l="1"/>
  <c r="D22" i="8"/>
  <c r="A22" i="8"/>
  <c r="K21" i="8"/>
  <c r="D21" i="8"/>
  <c r="A21" i="8"/>
  <c r="K20" i="8"/>
  <c r="D20" i="8"/>
  <c r="A20" i="8"/>
  <c r="K19" i="8"/>
  <c r="D19" i="8"/>
  <c r="A19" i="8"/>
  <c r="K18" i="8"/>
  <c r="D18" i="8"/>
  <c r="A18" i="8"/>
  <c r="K17" i="8"/>
  <c r="D17" i="8"/>
  <c r="A17" i="8"/>
  <c r="K16" i="8"/>
  <c r="D16" i="8"/>
  <c r="A16" i="8"/>
  <c r="K15" i="8"/>
  <c r="D15" i="8"/>
  <c r="A15" i="8"/>
  <c r="K14" i="8"/>
  <c r="D14" i="8"/>
  <c r="A14" i="8"/>
  <c r="K13" i="8"/>
  <c r="D13" i="8"/>
  <c r="A13" i="8"/>
  <c r="K12" i="8"/>
  <c r="D12" i="8"/>
  <c r="A12" i="8"/>
  <c r="K11" i="8"/>
  <c r="D11" i="8"/>
  <c r="A11" i="8"/>
  <c r="K10" i="8"/>
  <c r="J10" i="8"/>
  <c r="I10" i="8"/>
  <c r="H10" i="8"/>
  <c r="G10" i="8"/>
  <c r="F10" i="8"/>
  <c r="E10" i="8"/>
  <c r="D10" i="8"/>
  <c r="C10" i="8"/>
  <c r="B10" i="8"/>
  <c r="A10" i="8"/>
  <c r="A1" i="7"/>
  <c r="A1" i="8"/>
  <c r="B6" i="8"/>
  <c r="B5" i="8"/>
  <c r="B4" i="8"/>
  <c r="B3" i="8"/>
  <c r="U28" i="7"/>
  <c r="U27" i="7"/>
  <c r="T27" i="7"/>
  <c r="S28" i="7"/>
  <c r="S27" i="7"/>
  <c r="V27" i="7" s="1"/>
  <c r="O32" i="7"/>
  <c r="O31" i="7"/>
  <c r="O28" i="7"/>
  <c r="O27" i="7"/>
  <c r="M32" i="7"/>
  <c r="M31" i="7"/>
  <c r="M28" i="7"/>
  <c r="M27" i="7"/>
  <c r="L31" i="7"/>
  <c r="K32" i="7"/>
  <c r="K31" i="7"/>
  <c r="L27" i="7"/>
  <c r="K28" i="7"/>
  <c r="K27" i="7"/>
  <c r="U18" i="7"/>
  <c r="U17" i="7"/>
  <c r="S18" i="7"/>
  <c r="T17" i="7"/>
  <c r="S17" i="7"/>
  <c r="O22" i="7"/>
  <c r="O21" i="7"/>
  <c r="M22" i="7"/>
  <c r="M21" i="7"/>
  <c r="L22" i="7"/>
  <c r="K22" i="7"/>
  <c r="K21" i="7"/>
  <c r="O14" i="7"/>
  <c r="O13" i="7"/>
  <c r="M14" i="7"/>
  <c r="M13" i="7"/>
  <c r="K14" i="7"/>
  <c r="L13" i="7"/>
  <c r="K13" i="7"/>
  <c r="G24" i="7"/>
  <c r="G23" i="7"/>
  <c r="G20" i="7"/>
  <c r="G19" i="7"/>
  <c r="G16" i="7"/>
  <c r="G15" i="7"/>
  <c r="G12" i="7"/>
  <c r="G11" i="7"/>
  <c r="E24" i="7"/>
  <c r="E23" i="7"/>
  <c r="E20" i="7"/>
  <c r="E19" i="7"/>
  <c r="E16" i="7"/>
  <c r="E15" i="7"/>
  <c r="E12" i="7"/>
  <c r="E11" i="7"/>
  <c r="D24" i="7"/>
  <c r="C24" i="7"/>
  <c r="C23" i="7"/>
  <c r="C20" i="7"/>
  <c r="D19" i="7"/>
  <c r="C19" i="7"/>
  <c r="C16" i="7"/>
  <c r="D15" i="7"/>
  <c r="C15" i="7"/>
  <c r="C12" i="7"/>
  <c r="D11" i="7"/>
  <c r="C11" i="7"/>
  <c r="N31" i="7"/>
  <c r="N27" i="7"/>
  <c r="B6" i="7"/>
  <c r="B5" i="7"/>
  <c r="B4" i="7"/>
  <c r="B3" i="7"/>
  <c r="H61" i="6"/>
  <c r="D61" i="6"/>
  <c r="H60" i="6"/>
  <c r="E60" i="6"/>
  <c r="D60" i="6"/>
  <c r="H59" i="6"/>
  <c r="D59" i="6"/>
  <c r="H58" i="6"/>
  <c r="E58" i="6"/>
  <c r="D58" i="6"/>
  <c r="H57" i="6"/>
  <c r="D57" i="6"/>
  <c r="H56" i="6"/>
  <c r="E56" i="6"/>
  <c r="D56" i="6"/>
  <c r="H55" i="6"/>
  <c r="D55" i="6"/>
  <c r="H54" i="6"/>
  <c r="E54" i="6"/>
  <c r="D54" i="6"/>
  <c r="H53" i="6"/>
  <c r="D53" i="6"/>
  <c r="H52" i="6"/>
  <c r="E52" i="6"/>
  <c r="D52" i="6"/>
  <c r="H51" i="6"/>
  <c r="D51" i="6"/>
  <c r="H50" i="6"/>
  <c r="E50" i="6"/>
  <c r="D50" i="6"/>
  <c r="H41" i="6"/>
  <c r="D41" i="6"/>
  <c r="H40" i="6"/>
  <c r="E40" i="6"/>
  <c r="D40" i="6"/>
  <c r="H39" i="6"/>
  <c r="D39" i="6"/>
  <c r="H38" i="6"/>
  <c r="E38" i="6"/>
  <c r="D38" i="6"/>
  <c r="H37" i="6"/>
  <c r="D37" i="6"/>
  <c r="H36" i="6"/>
  <c r="E36" i="6"/>
  <c r="D36" i="6"/>
  <c r="H35" i="6"/>
  <c r="D35" i="6"/>
  <c r="H34" i="6"/>
  <c r="E34" i="6"/>
  <c r="D34" i="6"/>
  <c r="H33" i="6"/>
  <c r="D33" i="6"/>
  <c r="H32" i="6"/>
  <c r="E32" i="6"/>
  <c r="D32" i="6"/>
  <c r="H31" i="6"/>
  <c r="D31" i="6"/>
  <c r="H30" i="6"/>
  <c r="E30" i="6"/>
  <c r="D30" i="6"/>
  <c r="A1" i="6"/>
  <c r="H21" i="6"/>
  <c r="D21" i="6"/>
  <c r="H20" i="6"/>
  <c r="E20" i="6"/>
  <c r="D20" i="6"/>
  <c r="H19" i="6"/>
  <c r="D19" i="6"/>
  <c r="H18" i="6"/>
  <c r="E18" i="6"/>
  <c r="D18" i="6"/>
  <c r="H17" i="6"/>
  <c r="D17" i="6"/>
  <c r="H16" i="6"/>
  <c r="E16" i="6"/>
  <c r="D16" i="6"/>
  <c r="H15" i="6"/>
  <c r="D15" i="6"/>
  <c r="H14" i="6"/>
  <c r="E14" i="6"/>
  <c r="D14" i="6"/>
  <c r="H13" i="6"/>
  <c r="D13" i="6"/>
  <c r="H12" i="6"/>
  <c r="E12" i="6"/>
  <c r="D12" i="6"/>
  <c r="H11" i="6"/>
  <c r="D11" i="6"/>
  <c r="H10" i="6"/>
  <c r="E10" i="6"/>
  <c r="D10" i="6"/>
  <c r="B6" i="6"/>
  <c r="B5" i="6"/>
  <c r="B4" i="6"/>
  <c r="B3" i="6"/>
  <c r="F159" i="1"/>
  <c r="G159" i="1" s="1"/>
  <c r="D159" i="1"/>
  <c r="G158" i="1"/>
  <c r="D158" i="1"/>
  <c r="H158" i="1" s="1"/>
  <c r="F157" i="1"/>
  <c r="G157" i="1" s="1"/>
  <c r="D157" i="1"/>
  <c r="R18" i="7" s="1"/>
  <c r="G156" i="1"/>
  <c r="D156" i="1"/>
  <c r="R17" i="7" s="1"/>
  <c r="F139" i="1"/>
  <c r="G139" i="1" s="1"/>
  <c r="D139" i="1"/>
  <c r="J32" i="7" s="1"/>
  <c r="G138" i="1"/>
  <c r="D138" i="1"/>
  <c r="H138" i="1" s="1"/>
  <c r="F137" i="1"/>
  <c r="G137" i="1" s="1"/>
  <c r="D137" i="1"/>
  <c r="J28" i="7" s="1"/>
  <c r="G136" i="1"/>
  <c r="D136" i="1"/>
  <c r="H136" i="1" s="1"/>
  <c r="F15" i="7" l="1"/>
  <c r="N22" i="7"/>
  <c r="V17" i="7"/>
  <c r="N13" i="7"/>
  <c r="F11" i="7"/>
  <c r="H156" i="1"/>
  <c r="L28" i="7"/>
  <c r="N28" i="7" s="1"/>
  <c r="H159" i="1"/>
  <c r="J31" i="7"/>
  <c r="R27" i="7"/>
  <c r="T18" i="7"/>
  <c r="V18" i="7" s="1"/>
  <c r="R28" i="7"/>
  <c r="F24" i="7"/>
  <c r="L32" i="7"/>
  <c r="N32" i="7" s="1"/>
  <c r="T28" i="7"/>
  <c r="V28" i="7" s="1"/>
  <c r="J27" i="7"/>
  <c r="F19" i="7"/>
  <c r="H157" i="1"/>
  <c r="H137" i="1"/>
  <c r="H139" i="1"/>
  <c r="D133" i="1" l="1"/>
  <c r="J14" i="7" s="1"/>
  <c r="D132" i="1"/>
  <c r="J13" i="7" s="1"/>
  <c r="D135" i="1"/>
  <c r="J21" i="7" s="1"/>
  <c r="D134" i="1"/>
  <c r="J22" i="7" s="1"/>
  <c r="D109" i="1"/>
  <c r="B12" i="7" s="1"/>
  <c r="D108" i="1"/>
  <c r="B11" i="7" s="1"/>
  <c r="D111" i="1"/>
  <c r="B23" i="7" s="1"/>
  <c r="D110" i="1"/>
  <c r="B24" i="7" s="1"/>
  <c r="D113" i="1"/>
  <c r="B20" i="7" s="1"/>
  <c r="D112" i="1"/>
  <c r="B19" i="7" s="1"/>
  <c r="D115" i="1"/>
  <c r="B16" i="7" s="1"/>
  <c r="D114" i="1"/>
  <c r="B15" i="7" s="1"/>
  <c r="F135" i="1" l="1"/>
  <c r="G134" i="1"/>
  <c r="H134" i="1"/>
  <c r="F133" i="1"/>
  <c r="G132" i="1"/>
  <c r="H132" i="1" s="1"/>
  <c r="F115" i="1"/>
  <c r="G114" i="1"/>
  <c r="H114" i="1"/>
  <c r="F113" i="1"/>
  <c r="G112" i="1"/>
  <c r="H112" i="1"/>
  <c r="F111" i="1"/>
  <c r="G110" i="1"/>
  <c r="H110" i="1" s="1"/>
  <c r="F109" i="1"/>
  <c r="D12" i="7" s="1"/>
  <c r="F12" i="7" s="1"/>
  <c r="G108" i="1"/>
  <c r="H108" i="1" s="1"/>
  <c r="F81" i="1"/>
  <c r="D81" i="1"/>
  <c r="C61" i="6" s="1"/>
  <c r="G80" i="1"/>
  <c r="F60" i="6" s="1"/>
  <c r="D80" i="1"/>
  <c r="F79" i="1"/>
  <c r="D79" i="1"/>
  <c r="G78" i="1"/>
  <c r="F58" i="6" s="1"/>
  <c r="D78" i="1"/>
  <c r="F77" i="1"/>
  <c r="D77" i="1"/>
  <c r="C57" i="6" s="1"/>
  <c r="G76" i="1"/>
  <c r="F56" i="6" s="1"/>
  <c r="D76" i="1"/>
  <c r="F75" i="1"/>
  <c r="D75" i="1"/>
  <c r="G74" i="1"/>
  <c r="F54" i="6" s="1"/>
  <c r="D74" i="1"/>
  <c r="F73" i="1"/>
  <c r="D73" i="1"/>
  <c r="C53" i="6" s="1"/>
  <c r="G72" i="1"/>
  <c r="F52" i="6" s="1"/>
  <c r="D72" i="1"/>
  <c r="C52" i="6" s="1"/>
  <c r="F71" i="1"/>
  <c r="D71" i="1"/>
  <c r="G70" i="1"/>
  <c r="F50" i="6" s="1"/>
  <c r="D70" i="1"/>
  <c r="C51" i="6" l="1"/>
  <c r="G71" i="1"/>
  <c r="F51" i="6" s="1"/>
  <c r="E51" i="6"/>
  <c r="H80" i="1"/>
  <c r="G60" i="6" s="1"/>
  <c r="C60" i="6"/>
  <c r="G73" i="1"/>
  <c r="F53" i="6" s="1"/>
  <c r="E53" i="6"/>
  <c r="G79" i="1"/>
  <c r="F59" i="6" s="1"/>
  <c r="E59" i="6"/>
  <c r="G81" i="1"/>
  <c r="F61" i="6" s="1"/>
  <c r="E61" i="6"/>
  <c r="H74" i="1"/>
  <c r="G54" i="6" s="1"/>
  <c r="C54" i="6"/>
  <c r="G113" i="1"/>
  <c r="H113" i="1" s="1"/>
  <c r="D20" i="7"/>
  <c r="F20" i="7" s="1"/>
  <c r="G115" i="1"/>
  <c r="H115" i="1" s="1"/>
  <c r="D16" i="7"/>
  <c r="F16" i="7" s="1"/>
  <c r="C59" i="6"/>
  <c r="C55" i="6"/>
  <c r="G111" i="1"/>
  <c r="H111" i="1" s="1"/>
  <c r="D23" i="7"/>
  <c r="F23" i="7" s="1"/>
  <c r="H76" i="1"/>
  <c r="G56" i="6" s="1"/>
  <c r="C56" i="6"/>
  <c r="G133" i="1"/>
  <c r="H133" i="1" s="1"/>
  <c r="L14" i="7"/>
  <c r="N14" i="7" s="1"/>
  <c r="G75" i="1"/>
  <c r="F55" i="6" s="1"/>
  <c r="E55" i="6"/>
  <c r="G77" i="1"/>
  <c r="F57" i="6" s="1"/>
  <c r="E57" i="6"/>
  <c r="H70" i="1"/>
  <c r="G50" i="6" s="1"/>
  <c r="C50" i="6"/>
  <c r="H78" i="1"/>
  <c r="G58" i="6" s="1"/>
  <c r="C58" i="6"/>
  <c r="G135" i="1"/>
  <c r="H135" i="1" s="1"/>
  <c r="L21" i="7"/>
  <c r="N21" i="7" s="1"/>
  <c r="H72" i="1"/>
  <c r="G52" i="6" s="1"/>
  <c r="G109" i="1"/>
  <c r="H109" i="1"/>
  <c r="H73" i="1" l="1"/>
  <c r="G53" i="6" s="1"/>
  <c r="H79" i="1"/>
  <c r="G59" i="6" s="1"/>
  <c r="H75" i="1"/>
  <c r="G55" i="6" s="1"/>
  <c r="H71" i="1"/>
  <c r="G51" i="6" s="1"/>
  <c r="H81" i="1"/>
  <c r="G61" i="6" s="1"/>
  <c r="H77" i="1"/>
  <c r="G57" i="6" s="1"/>
  <c r="F60" i="1"/>
  <c r="D60" i="1"/>
  <c r="C41" i="6" s="1"/>
  <c r="G59" i="1"/>
  <c r="F40" i="6" s="1"/>
  <c r="D59" i="1"/>
  <c r="F58" i="1"/>
  <c r="D58" i="1"/>
  <c r="G57" i="1"/>
  <c r="F38" i="6" s="1"/>
  <c r="D57" i="1"/>
  <c r="C38" i="6" s="1"/>
  <c r="F56" i="1"/>
  <c r="D56" i="1"/>
  <c r="C37" i="6" s="1"/>
  <c r="G55" i="1"/>
  <c r="F36" i="6" s="1"/>
  <c r="D55" i="1"/>
  <c r="C36" i="6" s="1"/>
  <c r="F54" i="1"/>
  <c r="D54" i="1"/>
  <c r="G53" i="1"/>
  <c r="F34" i="6" s="1"/>
  <c r="D53" i="1"/>
  <c r="F52" i="1"/>
  <c r="D52" i="1"/>
  <c r="G51" i="1"/>
  <c r="F32" i="6" s="1"/>
  <c r="D51" i="1"/>
  <c r="C32" i="6" s="1"/>
  <c r="F50" i="1"/>
  <c r="D50" i="1"/>
  <c r="C31" i="6" s="1"/>
  <c r="G49" i="1"/>
  <c r="F30" i="6" s="1"/>
  <c r="D49" i="1"/>
  <c r="C30" i="6" s="1"/>
  <c r="C39" i="6" l="1"/>
  <c r="G56" i="1"/>
  <c r="F37" i="6" s="1"/>
  <c r="E37" i="6"/>
  <c r="G50" i="1"/>
  <c r="F31" i="6" s="1"/>
  <c r="E31" i="6"/>
  <c r="H59" i="1"/>
  <c r="G40" i="6" s="1"/>
  <c r="C40" i="6"/>
  <c r="C33" i="6"/>
  <c r="G60" i="1"/>
  <c r="F41" i="6" s="1"/>
  <c r="E41" i="6"/>
  <c r="G58" i="1"/>
  <c r="F39" i="6" s="1"/>
  <c r="E39" i="6"/>
  <c r="G52" i="1"/>
  <c r="F33" i="6" s="1"/>
  <c r="E33" i="6"/>
  <c r="H53" i="1"/>
  <c r="G34" i="6" s="1"/>
  <c r="C34" i="6"/>
  <c r="C35" i="6"/>
  <c r="G54" i="1"/>
  <c r="F35" i="6" s="1"/>
  <c r="E35" i="6"/>
  <c r="H55" i="1"/>
  <c r="G36" i="6" s="1"/>
  <c r="H56" i="1"/>
  <c r="G37" i="6" s="1"/>
  <c r="H57" i="1"/>
  <c r="G38" i="6" s="1"/>
  <c r="H49" i="1"/>
  <c r="G30" i="6" s="1"/>
  <c r="H51" i="1"/>
  <c r="G32" i="6" s="1"/>
  <c r="F39" i="1"/>
  <c r="F37" i="1"/>
  <c r="F35" i="1"/>
  <c r="F33" i="1"/>
  <c r="F31" i="1"/>
  <c r="E13" i="6" s="1"/>
  <c r="F29" i="1"/>
  <c r="E11" i="6" s="1"/>
  <c r="D39" i="1"/>
  <c r="C21" i="6" s="1"/>
  <c r="D38" i="1"/>
  <c r="D37" i="1"/>
  <c r="D36" i="1"/>
  <c r="C18" i="6" s="1"/>
  <c r="G38" i="1"/>
  <c r="F20" i="6" s="1"/>
  <c r="G36" i="1"/>
  <c r="F18" i="6" s="1"/>
  <c r="D35" i="1"/>
  <c r="C17" i="6" s="1"/>
  <c r="D34" i="1"/>
  <c r="G34" i="1"/>
  <c r="F16" i="6" s="1"/>
  <c r="D33" i="1"/>
  <c r="G32" i="1"/>
  <c r="F14" i="6" s="1"/>
  <c r="D32" i="1"/>
  <c r="C14" i="6" s="1"/>
  <c r="H50" i="1" l="1"/>
  <c r="G31" i="6" s="1"/>
  <c r="H52" i="1"/>
  <c r="G33" i="6" s="1"/>
  <c r="H54" i="1"/>
  <c r="G35" i="6" s="1"/>
  <c r="H58" i="1"/>
  <c r="G39" i="6" s="1"/>
  <c r="H60" i="1"/>
  <c r="G41" i="6" s="1"/>
  <c r="C19" i="6"/>
  <c r="G35" i="1"/>
  <c r="E17" i="6"/>
  <c r="G37" i="1"/>
  <c r="F19" i="6" s="1"/>
  <c r="E19" i="6"/>
  <c r="C15" i="6"/>
  <c r="H38" i="1"/>
  <c r="G20" i="6" s="1"/>
  <c r="C20" i="6"/>
  <c r="G33" i="1"/>
  <c r="F15" i="6" s="1"/>
  <c r="E15" i="6"/>
  <c r="G39" i="1"/>
  <c r="F21" i="6" s="1"/>
  <c r="E21" i="6"/>
  <c r="H34" i="1"/>
  <c r="G16" i="6" s="1"/>
  <c r="C16" i="6"/>
  <c r="H36" i="1"/>
  <c r="G18" i="6" s="1"/>
  <c r="H32" i="1"/>
  <c r="G14" i="6" s="1"/>
  <c r="H33" i="1" l="1"/>
  <c r="G15" i="6" s="1"/>
  <c r="H37" i="1"/>
  <c r="G19" i="6" s="1"/>
  <c r="H35" i="1"/>
  <c r="G17" i="6" s="1"/>
  <c r="F17" i="6"/>
  <c r="H39" i="1"/>
  <c r="G21" i="6" s="1"/>
  <c r="G31" i="1"/>
  <c r="F13" i="6" s="1"/>
  <c r="D31" i="1"/>
  <c r="C13" i="6" s="1"/>
  <c r="G30" i="1"/>
  <c r="F12" i="6" s="1"/>
  <c r="D30" i="1"/>
  <c r="C12" i="6" s="1"/>
  <c r="D29" i="1"/>
  <c r="C11" i="6" s="1"/>
  <c r="D28" i="1"/>
  <c r="C10" i="6" s="1"/>
  <c r="G29" i="1"/>
  <c r="F11" i="6" s="1"/>
  <c r="G28" i="1"/>
  <c r="F10" i="6" s="1"/>
  <c r="D23" i="1"/>
  <c r="C71" i="1" s="1"/>
  <c r="D22" i="1"/>
  <c r="C73" i="1" s="1"/>
  <c r="D21" i="1"/>
  <c r="C72" i="1" s="1"/>
  <c r="D20" i="1"/>
  <c r="C70" i="1" s="1"/>
  <c r="D19" i="1"/>
  <c r="C50" i="1" s="1"/>
  <c r="D18" i="1"/>
  <c r="C52" i="1" s="1"/>
  <c r="D17" i="1"/>
  <c r="C51" i="1" s="1"/>
  <c r="D16" i="1"/>
  <c r="C49" i="1" s="1"/>
  <c r="D15" i="1"/>
  <c r="C29" i="1" s="1"/>
  <c r="D14" i="1"/>
  <c r="D13" i="1"/>
  <c r="D12" i="1"/>
  <c r="A101" i="1" l="1"/>
  <c r="B101" i="1" s="1"/>
  <c r="C28" i="1"/>
  <c r="A100" i="1"/>
  <c r="B100" i="1" s="1"/>
  <c r="C30" i="1"/>
  <c r="A97" i="1"/>
  <c r="B97" i="1" s="1"/>
  <c r="C31" i="1"/>
  <c r="A96" i="1"/>
  <c r="C84" i="1"/>
  <c r="B64" i="6" s="1"/>
  <c r="A98" i="1"/>
  <c r="B98" i="1" s="1"/>
  <c r="A93" i="1"/>
  <c r="B93" i="1" s="1"/>
  <c r="C86" i="1"/>
  <c r="B66" i="6" s="1"/>
  <c r="A92" i="1"/>
  <c r="B92" i="1" s="1"/>
  <c r="A102" i="1"/>
  <c r="B102" i="1" s="1"/>
  <c r="C85" i="1"/>
  <c r="B65" i="6" s="1"/>
  <c r="A94" i="1"/>
  <c r="C64" i="1"/>
  <c r="B45" i="6" s="1"/>
  <c r="A95" i="1"/>
  <c r="A99" i="1"/>
  <c r="B99" i="1" s="1"/>
  <c r="A103" i="1"/>
  <c r="B103" i="1" s="1"/>
  <c r="B30" i="6"/>
  <c r="C148" i="1"/>
  <c r="B51" i="6"/>
  <c r="C56" i="1"/>
  <c r="B37" i="6" s="1"/>
  <c r="C58" i="1"/>
  <c r="B39" i="6" s="1"/>
  <c r="H28" i="1"/>
  <c r="G10" i="6" s="1"/>
  <c r="C37" i="1"/>
  <c r="B19" i="6" s="1"/>
  <c r="C36" i="1"/>
  <c r="B18" i="6" s="1"/>
  <c r="C32" i="1"/>
  <c r="B14" i="6" s="1"/>
  <c r="H29" i="1"/>
  <c r="G11" i="6" s="1"/>
  <c r="H31" i="1"/>
  <c r="G13" i="6" s="1"/>
  <c r="H30" i="1"/>
  <c r="G12" i="6" s="1"/>
  <c r="C151" i="1" l="1"/>
  <c r="B94" i="1"/>
  <c r="C147" i="1"/>
  <c r="B96" i="1"/>
  <c r="C150" i="1"/>
  <c r="B95" i="1"/>
  <c r="B52" i="6"/>
  <c r="B53" i="6"/>
  <c r="B50" i="6"/>
  <c r="C83" i="1"/>
  <c r="B63" i="6" s="1"/>
  <c r="C62" i="1"/>
  <c r="B43" i="6" s="1"/>
  <c r="B31" i="6"/>
  <c r="C146" i="1"/>
  <c r="C63" i="1"/>
  <c r="B44" i="6" s="1"/>
  <c r="B182" i="1"/>
  <c r="B181" i="1"/>
  <c r="C54" i="1"/>
  <c r="B35" i="6" s="1"/>
  <c r="B32" i="6"/>
  <c r="B180" i="1"/>
  <c r="C65" i="1"/>
  <c r="B46" i="6" s="1"/>
  <c r="B33" i="6"/>
  <c r="C60" i="1"/>
  <c r="B41" i="6" s="1"/>
  <c r="C55" i="1"/>
  <c r="B36" i="6" s="1"/>
  <c r="C144" i="1"/>
  <c r="B183" i="1"/>
  <c r="C149" i="1"/>
  <c r="C145" i="1"/>
  <c r="C43" i="1"/>
  <c r="B24" i="6" s="1"/>
  <c r="B12" i="6"/>
  <c r="C44" i="1"/>
  <c r="B26" i="6" s="1"/>
  <c r="B10" i="6"/>
  <c r="C42" i="1"/>
  <c r="B13" i="6"/>
  <c r="C41" i="1"/>
  <c r="B23" i="6" s="1"/>
  <c r="B11" i="6"/>
  <c r="C33" i="1"/>
  <c r="B15" i="6" s="1"/>
  <c r="C38" i="1"/>
  <c r="B20" i="6" s="1"/>
  <c r="C35" i="1"/>
  <c r="B17" i="6" s="1"/>
  <c r="C34" i="1"/>
  <c r="B16" i="6" s="1"/>
  <c r="B123" i="1"/>
  <c r="C113" i="1"/>
  <c r="B127" i="1"/>
  <c r="C109" i="1"/>
  <c r="A12" i="7" s="1"/>
  <c r="C53" i="1"/>
  <c r="B34" i="6" s="1"/>
  <c r="C57" i="1"/>
  <c r="B38" i="6" s="1"/>
  <c r="C77" i="1"/>
  <c r="B57" i="6" s="1"/>
  <c r="C79" i="1"/>
  <c r="B59" i="6" s="1"/>
  <c r="C76" i="1"/>
  <c r="B56" i="6" s="1"/>
  <c r="C81" i="1"/>
  <c r="B61" i="6" s="1"/>
  <c r="C39" i="1"/>
  <c r="B120" i="1"/>
  <c r="C108" i="1"/>
  <c r="B122" i="1"/>
  <c r="C115" i="1"/>
  <c r="B124" i="1"/>
  <c r="C112" i="1"/>
  <c r="A19" i="7" s="1"/>
  <c r="B126" i="1"/>
  <c r="C111" i="1"/>
  <c r="A23" i="7" s="1"/>
  <c r="C75" i="1"/>
  <c r="B55" i="6" s="1"/>
  <c r="C80" i="1"/>
  <c r="B60" i="6" s="1"/>
  <c r="C78" i="1"/>
  <c r="B58" i="6" s="1"/>
  <c r="C74" i="1"/>
  <c r="B125" i="1"/>
  <c r="C114" i="1"/>
  <c r="A15" i="7" s="1"/>
  <c r="C59" i="1"/>
  <c r="B121" i="1"/>
  <c r="C110" i="1"/>
  <c r="D65" i="1"/>
  <c r="E65" i="1"/>
  <c r="F64" i="1"/>
  <c r="B25" i="6" l="1"/>
  <c r="D83" i="1"/>
  <c r="C63" i="6" s="1"/>
  <c r="F44" i="1"/>
  <c r="E26" i="6" s="1"/>
  <c r="C96" i="1"/>
  <c r="C98" i="1"/>
  <c r="C99" i="1"/>
  <c r="C97" i="1"/>
  <c r="C100" i="1"/>
  <c r="C93" i="1"/>
  <c r="C94" i="1"/>
  <c r="C101" i="1"/>
  <c r="C103" i="1"/>
  <c r="C92" i="1"/>
  <c r="C102" i="1"/>
  <c r="C95" i="1"/>
  <c r="D43" i="1"/>
  <c r="C132" i="1"/>
  <c r="A11" i="7"/>
  <c r="D63" i="1"/>
  <c r="C44" i="6" s="1"/>
  <c r="C182" i="1"/>
  <c r="C21" i="8" s="1"/>
  <c r="B21" i="8"/>
  <c r="D46" i="6"/>
  <c r="F65" i="1"/>
  <c r="G65" i="1" s="1"/>
  <c r="F46" i="6" s="1"/>
  <c r="C46" i="6"/>
  <c r="E83" i="1"/>
  <c r="D63" i="6" s="1"/>
  <c r="B54" i="6"/>
  <c r="C183" i="1"/>
  <c r="C22" i="8" s="1"/>
  <c r="B22" i="8"/>
  <c r="F63" i="1"/>
  <c r="E44" i="6" s="1"/>
  <c r="E63" i="1"/>
  <c r="D44" i="6" s="1"/>
  <c r="C133" i="1"/>
  <c r="A16" i="7"/>
  <c r="C134" i="1"/>
  <c r="A24" i="7"/>
  <c r="C180" i="1"/>
  <c r="C19" i="8" s="1"/>
  <c r="B19" i="8"/>
  <c r="F62" i="1"/>
  <c r="E43" i="6" s="1"/>
  <c r="E62" i="1"/>
  <c r="D43" i="6" s="1"/>
  <c r="D62" i="1"/>
  <c r="C43" i="6" s="1"/>
  <c r="I65" i="1" a="1"/>
  <c r="I65" i="1" s="1"/>
  <c r="B40" i="6"/>
  <c r="E45" i="6"/>
  <c r="D64" i="1"/>
  <c r="C135" i="1"/>
  <c r="A20" i="7"/>
  <c r="E64" i="1"/>
  <c r="G64" i="1" s="1"/>
  <c r="F45" i="6" s="1"/>
  <c r="C181" i="1"/>
  <c r="C20" i="8" s="1"/>
  <c r="B20" i="8"/>
  <c r="I43" i="1" a="1"/>
  <c r="I43" i="1" s="1"/>
  <c r="B21" i="6"/>
  <c r="H43" i="1" a="1"/>
  <c r="H43" i="1" s="1"/>
  <c r="D44" i="1"/>
  <c r="I41" i="1" a="1"/>
  <c r="I41" i="1" s="1"/>
  <c r="H23" i="6" s="1"/>
  <c r="F41" i="1"/>
  <c r="F95" i="1" s="1"/>
  <c r="I44" i="1" a="1"/>
  <c r="I44" i="1" s="1"/>
  <c r="I101" i="1" s="1"/>
  <c r="F83" i="1"/>
  <c r="H42" i="1" a="1"/>
  <c r="H42" i="1" s="1"/>
  <c r="H44" i="1" a="1"/>
  <c r="H44" i="1" s="1"/>
  <c r="C139" i="1"/>
  <c r="C127" i="1"/>
  <c r="I86" i="1" a="1"/>
  <c r="I86" i="1" s="1"/>
  <c r="H41" i="1" a="1"/>
  <c r="H41" i="1" s="1"/>
  <c r="H99" i="1" s="1"/>
  <c r="H85" i="1" a="1"/>
  <c r="H85" i="1" s="1"/>
  <c r="F84" i="1"/>
  <c r="H83" i="1" a="1"/>
  <c r="H83" i="1" s="1"/>
  <c r="C138" i="1"/>
  <c r="C126" i="1"/>
  <c r="D84" i="1"/>
  <c r="D41" i="1"/>
  <c r="D95" i="1" s="1"/>
  <c r="C121" i="1"/>
  <c r="H84" i="1" a="1"/>
  <c r="H84" i="1" s="1"/>
  <c r="E84" i="1"/>
  <c r="I85" i="1" a="1"/>
  <c r="I85" i="1" s="1"/>
  <c r="C122" i="1"/>
  <c r="I63" i="1" a="1"/>
  <c r="I63" i="1" s="1"/>
  <c r="H44" i="6" s="1"/>
  <c r="H86" i="1" a="1"/>
  <c r="H86" i="1" s="1"/>
  <c r="C124" i="1"/>
  <c r="C136" i="1"/>
  <c r="H62" i="1" a="1"/>
  <c r="H62" i="1" s="1"/>
  <c r="D86" i="1"/>
  <c r="F43" i="1"/>
  <c r="I84" i="1" a="1"/>
  <c r="I84" i="1" s="1"/>
  <c r="H65" i="1" a="1"/>
  <c r="H65" i="1" s="1"/>
  <c r="E86" i="1"/>
  <c r="D42" i="1"/>
  <c r="I83" i="1" a="1"/>
  <c r="I83" i="1" s="1"/>
  <c r="I64" i="1" a="1"/>
  <c r="I64" i="1" s="1"/>
  <c r="I95" i="1" s="1"/>
  <c r="F86" i="1"/>
  <c r="C123" i="1"/>
  <c r="H64" i="1" a="1"/>
  <c r="H64" i="1" s="1"/>
  <c r="D85" i="1"/>
  <c r="F42" i="1"/>
  <c r="E43" i="1"/>
  <c r="H63" i="1" a="1"/>
  <c r="H63" i="1" s="1"/>
  <c r="F85" i="1"/>
  <c r="E41" i="1"/>
  <c r="E93" i="1" s="1"/>
  <c r="E44" i="1"/>
  <c r="E101" i="1" s="1"/>
  <c r="I42" i="1" a="1"/>
  <c r="I42" i="1" s="1"/>
  <c r="C125" i="1"/>
  <c r="C137" i="1"/>
  <c r="I62" i="1" a="1"/>
  <c r="I62" i="1" s="1"/>
  <c r="I102" i="1" s="1"/>
  <c r="E85" i="1"/>
  <c r="E42" i="1"/>
  <c r="C120" i="1"/>
  <c r="E99" i="1" l="1"/>
  <c r="E98" i="1"/>
  <c r="E103" i="1"/>
  <c r="E92" i="1"/>
  <c r="I103" i="1"/>
  <c r="F102" i="1"/>
  <c r="F97" i="1"/>
  <c r="H101" i="1"/>
  <c r="F101" i="1"/>
  <c r="I93" i="1"/>
  <c r="H98" i="1"/>
  <c r="D103" i="1"/>
  <c r="H95" i="1"/>
  <c r="H93" i="1"/>
  <c r="F99" i="1"/>
  <c r="H103" i="1"/>
  <c r="D93" i="1"/>
  <c r="D101" i="1"/>
  <c r="H24" i="6"/>
  <c r="D92" i="1"/>
  <c r="D120" i="1" s="1"/>
  <c r="D144" i="1" s="1"/>
  <c r="I94" i="1"/>
  <c r="C24" i="6"/>
  <c r="E94" i="1"/>
  <c r="I97" i="1"/>
  <c r="H97" i="1"/>
  <c r="D97" i="1"/>
  <c r="H94" i="1"/>
  <c r="F94" i="1"/>
  <c r="H100" i="1"/>
  <c r="I180" i="1" s="1"/>
  <c r="D94" i="1"/>
  <c r="F98" i="1"/>
  <c r="H102" i="1"/>
  <c r="F96" i="1"/>
  <c r="I98" i="1"/>
  <c r="H96" i="1"/>
  <c r="E96" i="1"/>
  <c r="D96" i="1"/>
  <c r="I92" i="1"/>
  <c r="H92" i="1"/>
  <c r="F92" i="1"/>
  <c r="F124" i="1" s="1"/>
  <c r="D99" i="1"/>
  <c r="E100" i="1"/>
  <c r="F100" i="1"/>
  <c r="F125" i="1" s="1"/>
  <c r="D100" i="1"/>
  <c r="D98" i="1"/>
  <c r="I100" i="1"/>
  <c r="J181" i="1" s="1"/>
  <c r="J20" i="8" s="1"/>
  <c r="E97" i="1"/>
  <c r="E120" i="1" s="1"/>
  <c r="E144" i="1" s="1"/>
  <c r="F103" i="1"/>
  <c r="E95" i="1"/>
  <c r="D102" i="1"/>
  <c r="F93" i="1"/>
  <c r="I99" i="1"/>
  <c r="I96" i="1"/>
  <c r="E102" i="1"/>
  <c r="E121" i="1" s="1"/>
  <c r="H64" i="6"/>
  <c r="D66" i="6"/>
  <c r="D65" i="6"/>
  <c r="G63" i="1"/>
  <c r="F44" i="6" s="1"/>
  <c r="G62" i="1"/>
  <c r="F43" i="6" s="1"/>
  <c r="F123" i="1"/>
  <c r="C157" i="1"/>
  <c r="I21" i="7"/>
  <c r="H45" i="6"/>
  <c r="C45" i="6"/>
  <c r="E46" i="6"/>
  <c r="B178" i="1"/>
  <c r="I32" i="7"/>
  <c r="C159" i="1"/>
  <c r="I22" i="7"/>
  <c r="B179" i="1"/>
  <c r="I31" i="7"/>
  <c r="C156" i="1"/>
  <c r="I14" i="7"/>
  <c r="D45" i="6"/>
  <c r="B177" i="1"/>
  <c r="I27" i="7"/>
  <c r="H46" i="6"/>
  <c r="H43" i="6"/>
  <c r="B176" i="1"/>
  <c r="I28" i="7"/>
  <c r="C158" i="1"/>
  <c r="I13" i="7"/>
  <c r="C66" i="6"/>
  <c r="G83" i="1"/>
  <c r="F63" i="6" s="1"/>
  <c r="E63" i="6"/>
  <c r="C65" i="6"/>
  <c r="H65" i="6"/>
  <c r="E64" i="6"/>
  <c r="H66" i="6"/>
  <c r="H63" i="6"/>
  <c r="E65" i="6"/>
  <c r="G85" i="1"/>
  <c r="D64" i="6"/>
  <c r="C64" i="6"/>
  <c r="E66" i="6"/>
  <c r="D26" i="6"/>
  <c r="H26" i="6"/>
  <c r="C25" i="6"/>
  <c r="G41" i="1"/>
  <c r="F23" i="6" s="1"/>
  <c r="D23" i="6"/>
  <c r="D25" i="6"/>
  <c r="E23" i="6"/>
  <c r="E24" i="6"/>
  <c r="C26" i="6"/>
  <c r="E25" i="6"/>
  <c r="D24" i="6"/>
  <c r="H25" i="6"/>
  <c r="C23" i="6"/>
  <c r="G43" i="1"/>
  <c r="G86" i="1"/>
  <c r="G42" i="1"/>
  <c r="F25" i="6" s="1"/>
  <c r="G44" i="1"/>
  <c r="F26" i="6" s="1"/>
  <c r="G84" i="1"/>
  <c r="F66" i="6" s="1"/>
  <c r="E122" i="1" l="1"/>
  <c r="E127" i="1"/>
  <c r="E149" i="1"/>
  <c r="E145" i="1"/>
  <c r="D125" i="1"/>
  <c r="D124" i="1"/>
  <c r="J180" i="1"/>
  <c r="J19" i="8" s="1"/>
  <c r="J182" i="1"/>
  <c r="J21" i="8" s="1"/>
  <c r="J183" i="1"/>
  <c r="J22" i="8" s="1"/>
  <c r="F127" i="1"/>
  <c r="D121" i="1"/>
  <c r="D147" i="1"/>
  <c r="I183" i="1"/>
  <c r="D148" i="1"/>
  <c r="E183" i="1"/>
  <c r="E22" i="8" s="1"/>
  <c r="E181" i="1"/>
  <c r="E20" i="8" s="1"/>
  <c r="D145" i="1"/>
  <c r="I181" i="1"/>
  <c r="G180" i="1"/>
  <c r="G19" i="8" s="1"/>
  <c r="F122" i="1"/>
  <c r="G181" i="1"/>
  <c r="G20" i="8" s="1"/>
  <c r="F24" i="6"/>
  <c r="I182" i="1"/>
  <c r="G182" i="1"/>
  <c r="G21" i="8" s="1"/>
  <c r="E180" i="1"/>
  <c r="E19" i="8" s="1"/>
  <c r="F126" i="1"/>
  <c r="D126" i="1"/>
  <c r="D151" i="1" s="1"/>
  <c r="E123" i="1"/>
  <c r="D123" i="1"/>
  <c r="D146" i="1" s="1"/>
  <c r="E182" i="1"/>
  <c r="E21" i="8" s="1"/>
  <c r="G183" i="1"/>
  <c r="G22" i="8" s="1"/>
  <c r="F182" i="1"/>
  <c r="F21" i="8" s="1"/>
  <c r="F120" i="1"/>
  <c r="F144" i="1" s="1"/>
  <c r="F164" i="1" s="1"/>
  <c r="D122" i="1"/>
  <c r="D149" i="1" s="1"/>
  <c r="D127" i="1"/>
  <c r="D150" i="1" s="1"/>
  <c r="E178" i="1" s="1"/>
  <c r="E17" i="8" s="1"/>
  <c r="F121" i="1"/>
  <c r="E164" i="1"/>
  <c r="G100" i="1"/>
  <c r="E125" i="1"/>
  <c r="E148" i="1" s="1"/>
  <c r="D164" i="1"/>
  <c r="G95" i="1"/>
  <c r="F64" i="6"/>
  <c r="E177" i="1"/>
  <c r="E16" i="8" s="1"/>
  <c r="I121" i="1" a="1"/>
  <c r="I121" i="1" s="1"/>
  <c r="E165" i="1"/>
  <c r="D165" i="1"/>
  <c r="D166" i="1"/>
  <c r="E167" i="1"/>
  <c r="G94" i="1"/>
  <c r="F65" i="6"/>
  <c r="G99" i="1"/>
  <c r="B175" i="1"/>
  <c r="Q27" i="7"/>
  <c r="C176" i="1"/>
  <c r="C15" i="8" s="1"/>
  <c r="B15" i="8"/>
  <c r="C179" i="1"/>
  <c r="C18" i="8" s="1"/>
  <c r="B18" i="8"/>
  <c r="E179" i="1"/>
  <c r="E18" i="8" s="1"/>
  <c r="B174" i="1"/>
  <c r="Q28" i="7"/>
  <c r="C177" i="1"/>
  <c r="C16" i="8" s="1"/>
  <c r="B16" i="8"/>
  <c r="F181" i="1"/>
  <c r="G98" i="1"/>
  <c r="B172" i="1"/>
  <c r="Q18" i="7"/>
  <c r="E176" i="1"/>
  <c r="E15" i="8" s="1"/>
  <c r="G101" i="1"/>
  <c r="B173" i="1"/>
  <c r="Q17" i="7"/>
  <c r="C178" i="1"/>
  <c r="C17" i="8" s="1"/>
  <c r="B17" i="8"/>
  <c r="D167" i="1"/>
  <c r="I124" i="1" a="1"/>
  <c r="I124" i="1" s="1"/>
  <c r="G102" i="1"/>
  <c r="G127" i="1"/>
  <c r="I125" i="1" a="1"/>
  <c r="I125" i="1" s="1"/>
  <c r="I123" i="1" a="1"/>
  <c r="I123" i="1" s="1"/>
  <c r="I120" i="1" a="1"/>
  <c r="I120" i="1" s="1"/>
  <c r="I127" i="1" a="1"/>
  <c r="I127" i="1" s="1"/>
  <c r="I126" i="1" a="1"/>
  <c r="I126" i="1" s="1"/>
  <c r="G93" i="1"/>
  <c r="H127" i="1" a="1"/>
  <c r="H127" i="1" s="1"/>
  <c r="H126" i="1" a="1"/>
  <c r="H126" i="1" s="1"/>
  <c r="H121" i="1" a="1"/>
  <c r="H121" i="1" s="1"/>
  <c r="H125" i="1" a="1"/>
  <c r="H125" i="1" s="1"/>
  <c r="H124" i="1" a="1"/>
  <c r="H124" i="1" s="1"/>
  <c r="H122" i="1" a="1"/>
  <c r="H122" i="1" s="1"/>
  <c r="H120" i="1" a="1"/>
  <c r="H120" i="1" s="1"/>
  <c r="H123" i="1" a="1"/>
  <c r="H123" i="1" s="1"/>
  <c r="I122" i="1" a="1"/>
  <c r="I122" i="1" s="1"/>
  <c r="G92" i="1"/>
  <c r="F180" i="1"/>
  <c r="G96" i="1"/>
  <c r="F183" i="1"/>
  <c r="G123" i="1"/>
  <c r="E146" i="1"/>
  <c r="G103" i="1"/>
  <c r="E126" i="1"/>
  <c r="E150" i="1" s="1"/>
  <c r="G97" i="1"/>
  <c r="E124" i="1"/>
  <c r="F145" i="1" l="1"/>
  <c r="G145" i="1" s="1"/>
  <c r="F149" i="1"/>
  <c r="G149" i="1" s="1"/>
  <c r="G177" i="1"/>
  <c r="G16" i="8" s="1"/>
  <c r="G144" i="1"/>
  <c r="F166" i="1"/>
  <c r="G120" i="1"/>
  <c r="F148" i="1"/>
  <c r="G176" i="1"/>
  <c r="G15" i="8" s="1"/>
  <c r="G121" i="1"/>
  <c r="G148" i="1"/>
  <c r="F146" i="1"/>
  <c r="G146" i="1" s="1"/>
  <c r="F150" i="1"/>
  <c r="G179" i="1" s="1"/>
  <c r="G18" i="8" s="1"/>
  <c r="G122" i="1"/>
  <c r="F151" i="1"/>
  <c r="F167" i="1"/>
  <c r="G167" i="1" s="1"/>
  <c r="F147" i="1"/>
  <c r="H182" i="1"/>
  <c r="H21" i="8" s="1"/>
  <c r="F165" i="1"/>
  <c r="G165" i="1" s="1"/>
  <c r="F176" i="1"/>
  <c r="G164" i="1"/>
  <c r="G173" i="1"/>
  <c r="G12" i="8" s="1"/>
  <c r="G125" i="1"/>
  <c r="F173" i="1"/>
  <c r="G178" i="1"/>
  <c r="G17" i="8" s="1"/>
  <c r="F174" i="1"/>
  <c r="F13" i="8" s="1"/>
  <c r="F178" i="1"/>
  <c r="F17" i="8" s="1"/>
  <c r="E172" i="1"/>
  <c r="E11" i="8" s="1"/>
  <c r="G172" i="1"/>
  <c r="G11" i="8" s="1"/>
  <c r="I150" i="1" a="1"/>
  <c r="I150" i="1" s="1"/>
  <c r="C174" i="1"/>
  <c r="C13" i="8" s="1"/>
  <c r="B13" i="8"/>
  <c r="G174" i="1"/>
  <c r="G13" i="8" s="1"/>
  <c r="E174" i="1"/>
  <c r="E13" i="8" s="1"/>
  <c r="C173" i="1"/>
  <c r="C12" i="8" s="1"/>
  <c r="B12" i="8"/>
  <c r="E173" i="1"/>
  <c r="E12" i="8" s="1"/>
  <c r="F20" i="8"/>
  <c r="H181" i="1"/>
  <c r="H20" i="8" s="1"/>
  <c r="C172" i="1"/>
  <c r="C11" i="8" s="1"/>
  <c r="B11" i="8"/>
  <c r="C175" i="1"/>
  <c r="C14" i="8" s="1"/>
  <c r="B14" i="8"/>
  <c r="G175" i="1"/>
  <c r="G14" i="8" s="1"/>
  <c r="E175" i="1"/>
  <c r="E14" i="8" s="1"/>
  <c r="H149" i="1" a="1"/>
  <c r="H149" i="1" s="1"/>
  <c r="H147" i="1" a="1"/>
  <c r="H147" i="1" s="1"/>
  <c r="H183" i="1"/>
  <c r="H22" i="8" s="1"/>
  <c r="F22" i="8"/>
  <c r="H180" i="1"/>
  <c r="H19" i="8" s="1"/>
  <c r="F19" i="8"/>
  <c r="I144" i="1" a="1"/>
  <c r="I144" i="1" s="1"/>
  <c r="H144" i="1" a="1"/>
  <c r="H144" i="1" s="1"/>
  <c r="H151" i="1" a="1"/>
  <c r="H151" i="1" s="1"/>
  <c r="H150" i="1" a="1"/>
  <c r="H150" i="1" s="1"/>
  <c r="H145" i="1" a="1"/>
  <c r="H145" i="1" s="1"/>
  <c r="H148" i="1" a="1"/>
  <c r="H148" i="1" s="1"/>
  <c r="I145" i="1" a="1"/>
  <c r="I145" i="1" s="1"/>
  <c r="I151" i="1" a="1"/>
  <c r="I151" i="1" s="1"/>
  <c r="I148" i="1" a="1"/>
  <c r="I148" i="1" s="1"/>
  <c r="I147" i="1" a="1"/>
  <c r="I147" i="1" s="1"/>
  <c r="I146" i="1" a="1"/>
  <c r="I146" i="1" s="1"/>
  <c r="H146" i="1" a="1"/>
  <c r="H146" i="1" s="1"/>
  <c r="I149" i="1" a="1"/>
  <c r="I149" i="1" s="1"/>
  <c r="G124" i="1"/>
  <c r="E147" i="1"/>
  <c r="E166" i="1"/>
  <c r="F175" i="1" s="1"/>
  <c r="F14" i="8" s="1"/>
  <c r="G126" i="1"/>
  <c r="E151" i="1"/>
  <c r="H176" i="1" l="1"/>
  <c r="H15" i="8" s="1"/>
  <c r="H173" i="1"/>
  <c r="H12" i="8" s="1"/>
  <c r="F15" i="8"/>
  <c r="J177" i="1"/>
  <c r="J16" i="8" s="1"/>
  <c r="G150" i="1"/>
  <c r="J176" i="1"/>
  <c r="J15" i="8" s="1"/>
  <c r="G23" i="8"/>
  <c r="F12" i="8"/>
  <c r="H178" i="1"/>
  <c r="H17" i="8" s="1"/>
  <c r="J179" i="1"/>
  <c r="J18" i="8" s="1"/>
  <c r="I179" i="1"/>
  <c r="J178" i="1"/>
  <c r="J17" i="8" s="1"/>
  <c r="I177" i="1"/>
  <c r="I176" i="1"/>
  <c r="H167" i="1" a="1"/>
  <c r="H167" i="1" s="1"/>
  <c r="I178" i="1"/>
  <c r="H175" i="1"/>
  <c r="H14" i="8" s="1"/>
  <c r="H174" i="1"/>
  <c r="H13" i="8" s="1"/>
  <c r="H164" i="1" a="1"/>
  <c r="H164" i="1" s="1"/>
  <c r="I173" i="1" s="1"/>
  <c r="I166" i="1" a="1"/>
  <c r="I166" i="1" s="1"/>
  <c r="I167" i="1" a="1"/>
  <c r="I167" i="1" s="1"/>
  <c r="I164" i="1" a="1"/>
  <c r="I164" i="1" s="1"/>
  <c r="I165" i="1" a="1"/>
  <c r="I165" i="1" s="1"/>
  <c r="H166" i="1" a="1"/>
  <c r="H166" i="1" s="1"/>
  <c r="H165" i="1" a="1"/>
  <c r="H165" i="1" s="1"/>
  <c r="F172" i="1"/>
  <c r="G166" i="1"/>
  <c r="F177" i="1"/>
  <c r="G147" i="1"/>
  <c r="F179" i="1"/>
  <c r="G151" i="1"/>
  <c r="I172" i="1" l="1"/>
  <c r="I174" i="1"/>
  <c r="J174" i="1"/>
  <c r="J13" i="8" s="1"/>
  <c r="J172" i="1"/>
  <c r="J11" i="8" s="1"/>
  <c r="J175" i="1"/>
  <c r="J14" i="8" s="1"/>
  <c r="I175" i="1"/>
  <c r="I23" i="8" s="1"/>
  <c r="H177" i="1"/>
  <c r="H16" i="8" s="1"/>
  <c r="F16" i="8"/>
  <c r="H179" i="1"/>
  <c r="H18" i="8" s="1"/>
  <c r="F18" i="8"/>
  <c r="H172" i="1"/>
  <c r="H11" i="8" s="1"/>
  <c r="F11" i="8"/>
  <c r="F23" i="8" s="1"/>
  <c r="H23" i="8" s="1"/>
  <c r="J173" i="1"/>
  <c r="J12" i="8" s="1"/>
  <c r="J23" i="8" s="1"/>
</calcChain>
</file>

<file path=xl/sharedStrings.xml><?xml version="1.0" encoding="utf-8"?>
<sst xmlns="http://schemas.openxmlformats.org/spreadsheetml/2006/main" count="359" uniqueCount="114">
  <si>
    <t>Ort</t>
  </si>
  <si>
    <t>Datum</t>
  </si>
  <si>
    <t>Teilnehmerliste</t>
  </si>
  <si>
    <t>Vorname</t>
  </si>
  <si>
    <t>Nachname</t>
  </si>
  <si>
    <t>Name kombiniert</t>
  </si>
  <si>
    <t>Verein</t>
  </si>
  <si>
    <t>Gruppe</t>
  </si>
  <si>
    <t>GD</t>
  </si>
  <si>
    <t>A</t>
  </si>
  <si>
    <t>C</t>
  </si>
  <si>
    <t>B</t>
  </si>
  <si>
    <t>Gruppe A</t>
  </si>
  <si>
    <t>Begegnung</t>
  </si>
  <si>
    <t>Spieler</t>
  </si>
  <si>
    <t>MP</t>
  </si>
  <si>
    <t>Pkt.</t>
  </si>
  <si>
    <t>Aufn.</t>
  </si>
  <si>
    <t>BED</t>
  </si>
  <si>
    <t>HS</t>
  </si>
  <si>
    <t>A1</t>
  </si>
  <si>
    <t>A4</t>
  </si>
  <si>
    <t>A2</t>
  </si>
  <si>
    <t>A3</t>
  </si>
  <si>
    <t>Gewinner Spiel 1</t>
  </si>
  <si>
    <t>Gewinner Spiel 2</t>
  </si>
  <si>
    <t>Verlierer Spiel 1</t>
  </si>
  <si>
    <t>Verlierer Spiel 2</t>
  </si>
  <si>
    <t>Rang</t>
  </si>
  <si>
    <t>Turnier</t>
  </si>
  <si>
    <t>Modus</t>
  </si>
  <si>
    <t>Gruppe B</t>
  </si>
  <si>
    <t>B1</t>
  </si>
  <si>
    <t>B4</t>
  </si>
  <si>
    <t>B2</t>
  </si>
  <si>
    <t>B3</t>
  </si>
  <si>
    <t>Spiel Nr.</t>
  </si>
  <si>
    <t>Rangking
Gruppe A</t>
  </si>
  <si>
    <t>Rangking
Gruppe B</t>
  </si>
  <si>
    <t>Gruppe C</t>
  </si>
  <si>
    <t>Rangking
Gruppe C</t>
  </si>
  <si>
    <t>C1</t>
  </si>
  <si>
    <t>C4</t>
  </si>
  <si>
    <t>C2</t>
  </si>
  <si>
    <t>C3</t>
  </si>
  <si>
    <t>Position</t>
  </si>
  <si>
    <t>Ranking nach Gruppenphase</t>
  </si>
  <si>
    <t>Rang Gruppe</t>
  </si>
  <si>
    <t>Rang Gesamt</t>
  </si>
  <si>
    <t>Viertelfinale</t>
  </si>
  <si>
    <t>Gruppenphase 1</t>
  </si>
  <si>
    <t>Gruppenphase 8</t>
  </si>
  <si>
    <t>Gruppenphase 2</t>
  </si>
  <si>
    <t>Gruppenphase 7</t>
  </si>
  <si>
    <t>Gruppenphase 3</t>
  </si>
  <si>
    <t>Gruppenphase 6</t>
  </si>
  <si>
    <t>Gruppenphase 4</t>
  </si>
  <si>
    <t>Gruppenphase 5</t>
  </si>
  <si>
    <t>Halbfinale</t>
  </si>
  <si>
    <t>n.V.</t>
  </si>
  <si>
    <t>Ranking nach dem Viertelfinale</t>
  </si>
  <si>
    <t>MP im VF</t>
  </si>
  <si>
    <t>5. Platz aus VF-Ranking</t>
  </si>
  <si>
    <t>6. Platz aus VF-Ranking</t>
  </si>
  <si>
    <t>7. Platz aus VF-Ranking</t>
  </si>
  <si>
    <t>8. Platz aus VF-Ranking</t>
  </si>
  <si>
    <t>Halbfinal-Runde inkl. Platzierungsspiele</t>
  </si>
  <si>
    <t>Ranking nach dem Halbfinale</t>
  </si>
  <si>
    <t>Finale inkl. Spiel um Platz 3</t>
  </si>
  <si>
    <t>Gewinner Spiel 4</t>
  </si>
  <si>
    <t>Verlierer Spiel 4</t>
  </si>
  <si>
    <t>Gewinner Spiel 3</t>
  </si>
  <si>
    <t>Verlierer Spiel 3</t>
  </si>
  <si>
    <t>Gewinner Spiel 6</t>
  </si>
  <si>
    <t>Verlierer Spiel 6</t>
  </si>
  <si>
    <t>Ranking nach dem Finale</t>
  </si>
  <si>
    <t>Endergebnis</t>
  </si>
  <si>
    <t>RLP</t>
  </si>
  <si>
    <t>Runde</t>
  </si>
  <si>
    <t>Finale</t>
  </si>
  <si>
    <t>Spiel um Platz 3</t>
  </si>
  <si>
    <t>Spiel um Platz 5</t>
  </si>
  <si>
    <t>Spiel um Platz 7</t>
  </si>
  <si>
    <t>Gruppen 3.</t>
  </si>
  <si>
    <t>Gruppen 4.</t>
  </si>
  <si>
    <t>Saison</t>
  </si>
  <si>
    <t>2026/2027</t>
  </si>
  <si>
    <t>Ort:</t>
  </si>
  <si>
    <t>Datum:</t>
  </si>
  <si>
    <t>Modus:</t>
  </si>
  <si>
    <t>Distanz</t>
  </si>
  <si>
    <t>Distanz:</t>
  </si>
  <si>
    <t>Platz</t>
  </si>
  <si>
    <t>Auf.</t>
  </si>
  <si>
    <t>n.V</t>
  </si>
  <si>
    <t>Summe</t>
  </si>
  <si>
    <t>--&gt; zum ausfüllen</t>
  </si>
  <si>
    <t>--&gt; zum Sortieren</t>
  </si>
  <si>
    <t>Einzelmeisterschaft Dreiband mit 12 Teilnehmern</t>
  </si>
  <si>
    <t>12 Teilnehmer | 3 Gruppen á 4 Spieler - VF - HF - F | inkl. Platzierungsspiele in der Endrunde</t>
  </si>
  <si>
    <t>Sieger Spiel 19</t>
  </si>
  <si>
    <t>Sieger Spiel 22</t>
  </si>
  <si>
    <t>Sieger Spiel 20</t>
  </si>
  <si>
    <t>Sieger Spiel 21</t>
  </si>
  <si>
    <t>Sieger Spiel 23</t>
  </si>
  <si>
    <t>Sieger Spiel 24</t>
  </si>
  <si>
    <t>Verlierer Spiel 23</t>
  </si>
  <si>
    <t>Verlierer Spiel 24</t>
  </si>
  <si>
    <t>Meisterschaft Dreiband</t>
  </si>
  <si>
    <t>BC Musterort</t>
  </si>
  <si>
    <t>00.-00. Monat 20XX</t>
  </si>
  <si>
    <t>00 Punkte / 00 Aufnahmen</t>
  </si>
  <si>
    <t>Gewinner Spiel 5</t>
  </si>
  <si>
    <t>Verlierer Spiel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</si>
</sst>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FFC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FFC000"/>
      </right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00B050"/>
      </left>
      <right style="thin">
        <color auto="1"/>
      </right>
      <top style="medium">
        <color rgb="FF00B05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1">
    <xf numFmtId="0" fontId="0" fillId="0" borderId="0" xfId="0"/>
    <xf numFmtId="0" fontId="0" fillId="5" borderId="11" xfId="0" applyFill="1" applyBorder="1" applyProtection="1">
      <protection locked="0"/>
    </xf>
    <xf numFmtId="0" fontId="0" fillId="6" borderId="14" xfId="0" applyFont="1" applyFill="1" applyBorder="1" applyProtection="1">
      <protection locked="0"/>
    </xf>
    <xf numFmtId="164" fontId="0" fillId="6" borderId="14" xfId="0" applyNumberFormat="1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" fillId="6" borderId="16" xfId="0" applyFont="1" applyFill="1" applyBorder="1" applyProtection="1">
      <protection locked="0"/>
    </xf>
    <xf numFmtId="2" fontId="3" fillId="6" borderId="1" xfId="1" applyNumberFormat="1" applyFont="1" applyFill="1" applyBorder="1" applyAlignment="1" applyProtection="1">
      <alignment horizontal="center"/>
    </xf>
    <xf numFmtId="0" fontId="3" fillId="0" borderId="0" xfId="1" applyFont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center"/>
    </xf>
    <xf numFmtId="164" fontId="3" fillId="0" borderId="0" xfId="1" applyNumberFormat="1" applyFont="1" applyBorder="1" applyProtection="1"/>
    <xf numFmtId="0" fontId="3" fillId="0" borderId="19" xfId="2" applyFont="1" applyBorder="1" applyProtection="1"/>
    <xf numFmtId="0" fontId="3" fillId="0" borderId="31" xfId="2" applyFont="1" applyBorder="1" applyProtection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4" fillId="2" borderId="29" xfId="0" applyFont="1" applyFill="1" applyBorder="1"/>
    <xf numFmtId="0" fontId="3" fillId="5" borderId="1" xfId="0" applyFont="1" applyFill="1" applyBorder="1"/>
    <xf numFmtId="0" fontId="3" fillId="8" borderId="1" xfId="0" applyFont="1" applyFill="1" applyBorder="1"/>
    <xf numFmtId="0" fontId="3" fillId="0" borderId="19" xfId="1" applyFont="1" applyBorder="1" applyProtection="1"/>
    <xf numFmtId="0" fontId="3" fillId="0" borderId="30" xfId="1" applyFont="1" applyBorder="1" applyAlignment="1" applyProtection="1">
      <alignment horizontal="center"/>
    </xf>
    <xf numFmtId="164" fontId="3" fillId="0" borderId="30" xfId="1" applyNumberFormat="1" applyFont="1" applyBorder="1" applyProtection="1"/>
    <xf numFmtId="0" fontId="3" fillId="0" borderId="31" xfId="1" applyFont="1" applyBorder="1" applyProtection="1"/>
    <xf numFmtId="0" fontId="3" fillId="0" borderId="2" xfId="1" applyFont="1" applyBorder="1" applyAlignment="1" applyProtection="1">
      <alignment horizontal="center"/>
    </xf>
    <xf numFmtId="164" fontId="3" fillId="0" borderId="2" xfId="1" applyNumberFormat="1" applyFont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10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/>
    </xf>
    <xf numFmtId="0" fontId="6" fillId="12" borderId="3" xfId="0" applyFont="1" applyFill="1" applyBorder="1" applyAlignment="1" applyProtection="1">
      <alignment horizontal="center"/>
    </xf>
    <xf numFmtId="0" fontId="6" fillId="9" borderId="3" xfId="0" applyFont="1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/>
    </xf>
    <xf numFmtId="0" fontId="6" fillId="11" borderId="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9" borderId="2" xfId="0" applyFont="1" applyFill="1" applyBorder="1" applyAlignment="1" applyProtection="1">
      <alignment horizontal="center"/>
    </xf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0" fillId="0" borderId="6" xfId="0" applyBorder="1" applyProtection="1"/>
    <xf numFmtId="0" fontId="0" fillId="0" borderId="12" xfId="0" applyBorder="1" applyProtection="1"/>
    <xf numFmtId="0" fontId="0" fillId="0" borderId="1" xfId="0" applyBorder="1" applyProtection="1"/>
    <xf numFmtId="164" fontId="0" fillId="0" borderId="5" xfId="0" applyNumberFormat="1" applyBorder="1" applyProtection="1"/>
    <xf numFmtId="164" fontId="0" fillId="0" borderId="6" xfId="0" applyNumberFormat="1" applyBorder="1" applyAlignment="1" applyProtection="1">
      <alignment horizontal="right"/>
    </xf>
    <xf numFmtId="0" fontId="0" fillId="0" borderId="2" xfId="0" applyBorder="1" applyProtection="1"/>
    <xf numFmtId="0" fontId="0" fillId="0" borderId="13" xfId="0" applyBorder="1" applyProtection="1"/>
    <xf numFmtId="0" fontId="0" fillId="0" borderId="10" xfId="0" applyBorder="1" applyProtection="1"/>
    <xf numFmtId="164" fontId="0" fillId="0" borderId="2" xfId="0" applyNumberFormat="1" applyBorder="1" applyProtection="1"/>
    <xf numFmtId="164" fontId="0" fillId="0" borderId="13" xfId="0" applyNumberFormat="1" applyBorder="1" applyAlignment="1" applyProtection="1">
      <alignment horizontal="right"/>
    </xf>
    <xf numFmtId="0" fontId="0" fillId="0" borderId="3" xfId="0" applyBorder="1" applyProtection="1"/>
    <xf numFmtId="0" fontId="0" fillId="0" borderId="8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Alignment="1" applyProtection="1">
      <alignment horizontal="right"/>
    </xf>
    <xf numFmtId="0" fontId="0" fillId="0" borderId="3" xfId="0" applyFill="1" applyBorder="1" applyProtection="1"/>
    <xf numFmtId="0" fontId="0" fillId="0" borderId="2" xfId="0" applyFill="1" applyBorder="1" applyProtection="1"/>
    <xf numFmtId="0" fontId="0" fillId="0" borderId="4" xfId="0" applyFill="1" applyBorder="1" applyProtection="1"/>
    <xf numFmtId="0" fontId="0" fillId="0" borderId="4" xfId="0" applyBorder="1" applyProtection="1"/>
    <xf numFmtId="0" fontId="0" fillId="0" borderId="9" xfId="0" applyBorder="1" applyProtection="1"/>
    <xf numFmtId="164" fontId="0" fillId="0" borderId="4" xfId="0" applyNumberFormat="1" applyBorder="1" applyProtection="1"/>
    <xf numFmtId="164" fontId="0" fillId="0" borderId="9" xfId="0" applyNumberFormat="1" applyBorder="1" applyAlignment="1" applyProtection="1">
      <alignment horizontal="right"/>
    </xf>
    <xf numFmtId="0" fontId="1" fillId="2" borderId="18" xfId="0" applyFont="1" applyFill="1" applyBorder="1" applyProtection="1"/>
    <xf numFmtId="0" fontId="0" fillId="5" borderId="1" xfId="0" applyFill="1" applyBorder="1" applyProtection="1"/>
    <xf numFmtId="0" fontId="0" fillId="4" borderId="1" xfId="0" applyFill="1" applyBorder="1" applyProtection="1"/>
    <xf numFmtId="0" fontId="0" fillId="0" borderId="7" xfId="0" applyBorder="1" applyProtection="1"/>
    <xf numFmtId="0" fontId="1" fillId="2" borderId="7" xfId="0" applyFont="1" applyFill="1" applyBorder="1" applyProtection="1"/>
    <xf numFmtId="0" fontId="0" fillId="5" borderId="5" xfId="0" applyFill="1" applyBorder="1" applyProtection="1"/>
    <xf numFmtId="0" fontId="0" fillId="4" borderId="5" xfId="0" applyFill="1" applyBorder="1" applyProtection="1"/>
    <xf numFmtId="0" fontId="0" fillId="0" borderId="27" xfId="0" applyBorder="1" applyProtection="1"/>
    <xf numFmtId="164" fontId="0" fillId="0" borderId="1" xfId="0" applyNumberFormat="1" applyBorder="1" applyProtection="1"/>
    <xf numFmtId="0" fontId="0" fillId="6" borderId="26" xfId="0" applyFill="1" applyBorder="1" applyProtection="1">
      <protection locked="0"/>
    </xf>
    <xf numFmtId="0" fontId="0" fillId="6" borderId="14" xfId="0" applyFill="1" applyBorder="1" applyProtection="1">
      <protection locked="0"/>
    </xf>
    <xf numFmtId="164" fontId="0" fillId="6" borderId="14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0" borderId="0" xfId="0" quotePrefix="1" applyProtection="1"/>
    <xf numFmtId="0" fontId="3" fillId="0" borderId="0" xfId="0" applyFont="1" applyProtection="1"/>
    <xf numFmtId="0" fontId="3" fillId="0" borderId="1" xfId="0" applyFont="1" applyBorder="1" applyProtection="1"/>
    <xf numFmtId="0" fontId="3" fillId="0" borderId="30" xfId="1" applyFont="1" applyFill="1" applyBorder="1" applyAlignment="1" applyProtection="1">
      <alignment horizontal="center"/>
    </xf>
    <xf numFmtId="0" fontId="3" fillId="0" borderId="17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32" xfId="1" applyFont="1" applyBorder="1" applyAlignment="1" applyProtection="1">
      <alignment horizontal="center"/>
    </xf>
    <xf numFmtId="3" fontId="5" fillId="9" borderId="3" xfId="0" applyNumberFormat="1" applyFont="1" applyFill="1" applyBorder="1" applyAlignment="1" applyProtection="1">
      <alignment horizontal="right"/>
    </xf>
    <xf numFmtId="164" fontId="5" fillId="9" borderId="3" xfId="0" applyNumberFormat="1" applyFont="1" applyFill="1" applyBorder="1" applyAlignment="1" applyProtection="1">
      <alignment horizontal="right"/>
    </xf>
    <xf numFmtId="0" fontId="5" fillId="9" borderId="3" xfId="0" applyFont="1" applyFill="1" applyBorder="1" applyAlignment="1" applyProtection="1">
      <alignment horizontal="right"/>
    </xf>
    <xf numFmtId="0" fontId="6" fillId="9" borderId="3" xfId="0" applyFont="1" applyFill="1" applyBorder="1" applyAlignment="1" applyProtection="1">
      <alignment horizontal="right"/>
    </xf>
    <xf numFmtId="0" fontId="0" fillId="13" borderId="6" xfId="0" applyFill="1" applyBorder="1" applyProtection="1"/>
    <xf numFmtId="0" fontId="0" fillId="9" borderId="6" xfId="0" applyFill="1" applyBorder="1" applyProtection="1"/>
    <xf numFmtId="0" fontId="0" fillId="4" borderId="6" xfId="0" applyFill="1" applyBorder="1" applyProtection="1"/>
    <xf numFmtId="0" fontId="0" fillId="13" borderId="5" xfId="0" applyFill="1" applyBorder="1" applyProtection="1"/>
    <xf numFmtId="0" fontId="0" fillId="9" borderId="5" xfId="0" applyFill="1" applyBorder="1" applyProtection="1"/>
    <xf numFmtId="0" fontId="1" fillId="2" borderId="6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4" fillId="9" borderId="6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2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3" borderId="2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alignment horizontal="center"/>
    </xf>
    <xf numFmtId="0" fontId="4" fillId="9" borderId="12" xfId="0" applyFont="1" applyFill="1" applyBorder="1" applyAlignment="1" applyProtection="1">
      <alignment horizontal="center"/>
    </xf>
    <xf numFmtId="0" fontId="4" fillId="9" borderId="5" xfId="0" applyFont="1" applyFill="1" applyBorder="1" applyAlignment="1" applyProtection="1">
      <alignment horizontal="center"/>
    </xf>
    <xf numFmtId="0" fontId="3" fillId="0" borderId="6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9" borderId="1" xfId="0" applyFont="1" applyFill="1" applyBorder="1" applyAlignment="1">
      <alignment horizontal="center"/>
    </xf>
    <xf numFmtId="0" fontId="5" fillId="9" borderId="3" xfId="0" applyFont="1" applyFill="1" applyBorder="1" applyAlignment="1" applyProtection="1">
      <alignment horizontal="center"/>
    </xf>
  </cellXfs>
  <cellStyles count="3">
    <cellStyle name="Standard" xfId="0" builtinId="0"/>
    <cellStyle name="Standard 2" xfId="1"/>
    <cellStyle name="Standard 2 2" xfId="2"/>
  </cellStyles>
  <dxfs count="13"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6"/>
      <color rgb="FF78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38</xdr:row>
      <xdr:rowOff>190500</xdr:rowOff>
    </xdr:from>
    <xdr:to>
      <xdr:col>20</xdr:col>
      <xdr:colOff>609599</xdr:colOff>
      <xdr:row>40</xdr:row>
      <xdr:rowOff>66675</xdr:rowOff>
    </xdr:to>
    <xdr:sp macro="" textlink="">
      <xdr:nvSpPr>
        <xdr:cNvPr id="2" name="Textfeld 1"/>
        <xdr:cNvSpPr txBox="1"/>
      </xdr:nvSpPr>
      <xdr:spPr>
        <a:xfrm>
          <a:off x="10306050" y="8324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A)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40</xdr:row>
      <xdr:rowOff>104776</xdr:rowOff>
    </xdr:from>
    <xdr:to>
      <xdr:col>21</xdr:col>
      <xdr:colOff>9525</xdr:colOff>
      <xdr:row>48</xdr:row>
      <xdr:rowOff>182657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8639176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60</xdr:row>
      <xdr:rowOff>0</xdr:rowOff>
    </xdr:from>
    <xdr:to>
      <xdr:col>20</xdr:col>
      <xdr:colOff>609599</xdr:colOff>
      <xdr:row>61</xdr:row>
      <xdr:rowOff>76200</xdr:rowOff>
    </xdr:to>
    <xdr:sp macro="" textlink="">
      <xdr:nvSpPr>
        <xdr:cNvPr id="4" name="Textfeld 3"/>
        <xdr:cNvSpPr txBox="1"/>
      </xdr:nvSpPr>
      <xdr:spPr>
        <a:xfrm>
          <a:off x="10306050" y="1250632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B)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81</xdr:row>
      <xdr:rowOff>0</xdr:rowOff>
    </xdr:from>
    <xdr:to>
      <xdr:col>20</xdr:col>
      <xdr:colOff>609599</xdr:colOff>
      <xdr:row>82</xdr:row>
      <xdr:rowOff>76200</xdr:rowOff>
    </xdr:to>
    <xdr:sp macro="" textlink="">
      <xdr:nvSpPr>
        <xdr:cNvPr id="5" name="Textfeld 4"/>
        <xdr:cNvSpPr txBox="1"/>
      </xdr:nvSpPr>
      <xdr:spPr>
        <a:xfrm>
          <a:off x="10306050" y="1667827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C)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61</xdr:row>
      <xdr:rowOff>123825</xdr:rowOff>
    </xdr:from>
    <xdr:to>
      <xdr:col>21</xdr:col>
      <xdr:colOff>0</xdr:colOff>
      <xdr:row>70</xdr:row>
      <xdr:rowOff>1681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283017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82</xdr:row>
      <xdr:rowOff>123825</xdr:rowOff>
    </xdr:from>
    <xdr:to>
      <xdr:col>21</xdr:col>
      <xdr:colOff>0</xdr:colOff>
      <xdr:row>91</xdr:row>
      <xdr:rowOff>11206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700212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93</xdr:row>
      <xdr:rowOff>161925</xdr:rowOff>
    </xdr:from>
    <xdr:to>
      <xdr:col>21</xdr:col>
      <xdr:colOff>19050</xdr:colOff>
      <xdr:row>103</xdr:row>
      <xdr:rowOff>654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01300" y="18611850"/>
          <a:ext cx="6115050" cy="183897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92</xdr:row>
      <xdr:rowOff>38100</xdr:rowOff>
    </xdr:from>
    <xdr:to>
      <xdr:col>20</xdr:col>
      <xdr:colOff>609599</xdr:colOff>
      <xdr:row>93</xdr:row>
      <xdr:rowOff>114300</xdr:rowOff>
    </xdr:to>
    <xdr:sp macro="" textlink="">
      <xdr:nvSpPr>
        <xdr:cNvPr id="12" name="Textfeld 11"/>
        <xdr:cNvSpPr txBox="1"/>
      </xdr:nvSpPr>
      <xdr:spPr>
        <a:xfrm>
          <a:off x="10401300" y="182880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Gruppenphase) sortieren</a:t>
          </a:r>
          <a:endParaRPr lang="de-DE" sz="1100"/>
        </a:p>
      </xdr:txBody>
    </xdr:sp>
    <xdr:clientData/>
  </xdr:twoCellAnchor>
  <xdr:twoCellAnchor editAs="oneCell">
    <xdr:from>
      <xdr:col>11</xdr:col>
      <xdr:colOff>19051</xdr:colOff>
      <xdr:row>118</xdr:row>
      <xdr:rowOff>123825</xdr:rowOff>
    </xdr:from>
    <xdr:to>
      <xdr:col>21</xdr:col>
      <xdr:colOff>1</xdr:colOff>
      <xdr:row>128</xdr:row>
      <xdr:rowOff>7715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5101" y="28889325"/>
          <a:ext cx="6076950" cy="1874615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117</xdr:row>
      <xdr:rowOff>0</xdr:rowOff>
    </xdr:from>
    <xdr:to>
      <xdr:col>20</xdr:col>
      <xdr:colOff>609599</xdr:colOff>
      <xdr:row>118</xdr:row>
      <xdr:rowOff>85725</xdr:rowOff>
    </xdr:to>
    <xdr:sp macro="" textlink="">
      <xdr:nvSpPr>
        <xdr:cNvPr id="14" name="Textfeld 13"/>
        <xdr:cNvSpPr txBox="1"/>
      </xdr:nvSpPr>
      <xdr:spPr>
        <a:xfrm>
          <a:off x="10306050" y="285750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Viertelfinale)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141</xdr:row>
      <xdr:rowOff>0</xdr:rowOff>
    </xdr:from>
    <xdr:to>
      <xdr:col>20</xdr:col>
      <xdr:colOff>609599</xdr:colOff>
      <xdr:row>142</xdr:row>
      <xdr:rowOff>85725</xdr:rowOff>
    </xdr:to>
    <xdr:sp macro="" textlink="">
      <xdr:nvSpPr>
        <xdr:cNvPr id="15" name="Textfeld 14"/>
        <xdr:cNvSpPr txBox="1"/>
      </xdr:nvSpPr>
      <xdr:spPr>
        <a:xfrm>
          <a:off x="10306050" y="333184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Halbfinale)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142</xdr:row>
      <xdr:rowOff>152400</xdr:rowOff>
    </xdr:from>
    <xdr:to>
      <xdr:col>21</xdr:col>
      <xdr:colOff>0</xdr:colOff>
      <xdr:row>151</xdr:row>
      <xdr:rowOff>1681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33661350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581025</xdr:colOff>
      <xdr:row>158</xdr:row>
      <xdr:rowOff>152400</xdr:rowOff>
    </xdr:from>
    <xdr:to>
      <xdr:col>20</xdr:col>
      <xdr:colOff>581025</xdr:colOff>
      <xdr:row>167</xdr:row>
      <xdr:rowOff>30256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7475" y="36833175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157</xdr:row>
      <xdr:rowOff>38100</xdr:rowOff>
    </xdr:from>
    <xdr:to>
      <xdr:col>20</xdr:col>
      <xdr:colOff>609599</xdr:colOff>
      <xdr:row>158</xdr:row>
      <xdr:rowOff>114300</xdr:rowOff>
    </xdr:to>
    <xdr:sp macro="" textlink="">
      <xdr:nvSpPr>
        <xdr:cNvPr id="18" name="Textfeld 17"/>
        <xdr:cNvSpPr txBox="1"/>
      </xdr:nvSpPr>
      <xdr:spPr>
        <a:xfrm>
          <a:off x="10306050" y="36518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Finale) sortieren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27215</xdr:colOff>
      <xdr:row>11</xdr:row>
      <xdr:rowOff>2042</xdr:rowOff>
    </xdr:from>
    <xdr:to>
      <xdr:col>7</xdr:col>
      <xdr:colOff>533400</xdr:colOff>
      <xdr:row>15</xdr:row>
      <xdr:rowOff>339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789465" y="1792742"/>
          <a:ext cx="506185" cy="665047"/>
          <a:chOff x="2789465" y="1154567"/>
          <a:chExt cx="696685" cy="779347"/>
        </a:xfrm>
      </xdr:grpSpPr>
      <xdr:cxnSp macro="">
        <xdr:nvCxnSpPr>
          <xdr:cNvPr id="3" name="Gerader Verbinder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38101</xdr:colOff>
      <xdr:row>19</xdr:row>
      <xdr:rowOff>2931</xdr:rowOff>
    </xdr:from>
    <xdr:to>
      <xdr:col>7</xdr:col>
      <xdr:colOff>533400</xdr:colOff>
      <xdr:row>23</xdr:row>
      <xdr:rowOff>1228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2800351" y="3127131"/>
          <a:ext cx="495299" cy="665047"/>
          <a:chOff x="2789465" y="1154567"/>
          <a:chExt cx="696685" cy="779347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34291</xdr:colOff>
      <xdr:row>13</xdr:row>
      <xdr:rowOff>0</xdr:rowOff>
    </xdr:from>
    <xdr:to>
      <xdr:col>15</xdr:col>
      <xdr:colOff>521181</xdr:colOff>
      <xdr:row>21</xdr:row>
      <xdr:rowOff>3810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6130291" y="2124075"/>
          <a:ext cx="486890" cy="1337310"/>
          <a:chOff x="2789465" y="1154567"/>
          <a:chExt cx="696685" cy="779347"/>
        </a:xfrm>
      </xdr:grpSpPr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183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8.140625" style="46" bestFit="1" customWidth="1"/>
    <col min="2" max="2" width="24.28515625" style="46" customWidth="1"/>
    <col min="3" max="3" width="21" style="46" bestFit="1" customWidth="1"/>
    <col min="4" max="4" width="18.140625" style="46" bestFit="1" customWidth="1"/>
    <col min="5" max="6" width="21" style="46" bestFit="1" customWidth="1"/>
    <col min="7" max="7" width="7.7109375" style="46" bestFit="1" customWidth="1"/>
    <col min="8" max="9" width="8.42578125" style="46" bestFit="1" customWidth="1"/>
    <col min="10" max="10" width="12.5703125" style="46" bestFit="1" customWidth="1"/>
    <col min="11" max="16384" width="9.140625" style="46"/>
  </cols>
  <sheetData>
    <row r="1" spans="1:13" x14ac:dyDescent="0.25">
      <c r="A1" s="99" t="s">
        <v>98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3" ht="15.75" thickBot="1" x14ac:dyDescent="0.3"/>
    <row r="3" spans="1:13" ht="15.75" thickBot="1" x14ac:dyDescent="0.3">
      <c r="A3" s="46" t="s">
        <v>29</v>
      </c>
      <c r="B3" s="1" t="s">
        <v>108</v>
      </c>
      <c r="L3" s="1"/>
      <c r="M3" s="83" t="s">
        <v>96</v>
      </c>
    </row>
    <row r="4" spans="1:13" ht="15.75" thickBot="1" x14ac:dyDescent="0.3">
      <c r="A4" s="46" t="s">
        <v>30</v>
      </c>
      <c r="B4" s="46" t="s">
        <v>99</v>
      </c>
    </row>
    <row r="5" spans="1:13" ht="15.75" thickBot="1" x14ac:dyDescent="0.3">
      <c r="A5" s="46" t="s">
        <v>0</v>
      </c>
      <c r="B5" s="1" t="s">
        <v>109</v>
      </c>
      <c r="L5" s="2"/>
      <c r="M5" s="83" t="s">
        <v>97</v>
      </c>
    </row>
    <row r="6" spans="1:13" ht="15.75" thickBot="1" x14ac:dyDescent="0.3">
      <c r="A6" s="46" t="s">
        <v>1</v>
      </c>
      <c r="B6" s="1" t="s">
        <v>110</v>
      </c>
    </row>
    <row r="7" spans="1:13" ht="15.75" thickBot="1" x14ac:dyDescent="0.3">
      <c r="A7" s="46" t="s">
        <v>85</v>
      </c>
      <c r="B7" s="1" t="s">
        <v>86</v>
      </c>
    </row>
    <row r="8" spans="1:13" ht="15.75" thickBot="1" x14ac:dyDescent="0.3">
      <c r="A8" s="46" t="s">
        <v>90</v>
      </c>
      <c r="B8" s="1" t="s">
        <v>111</v>
      </c>
    </row>
    <row r="10" spans="1:13" x14ac:dyDescent="0.25">
      <c r="A10" s="99" t="s">
        <v>2</v>
      </c>
      <c r="B10" s="100"/>
      <c r="C10" s="100"/>
      <c r="D10" s="100"/>
      <c r="E10" s="100"/>
      <c r="F10" s="101"/>
    </row>
    <row r="11" spans="1:13" ht="15.75" thickBot="1" x14ac:dyDescent="0.3">
      <c r="A11" s="47" t="s">
        <v>45</v>
      </c>
      <c r="B11" s="48" t="s">
        <v>4</v>
      </c>
      <c r="C11" s="48" t="s">
        <v>3</v>
      </c>
      <c r="D11" s="47" t="s">
        <v>5</v>
      </c>
      <c r="E11" s="48" t="s">
        <v>6</v>
      </c>
      <c r="F11" s="47" t="s">
        <v>7</v>
      </c>
    </row>
    <row r="12" spans="1:13" ht="15.75" thickBot="1" x14ac:dyDescent="0.3">
      <c r="A12" s="94" t="s">
        <v>20</v>
      </c>
      <c r="B12" s="1"/>
      <c r="C12" s="1"/>
      <c r="D12" s="50" t="str">
        <f>B12&amp;", "&amp;C12</f>
        <v xml:space="preserve">, </v>
      </c>
      <c r="E12" s="1"/>
      <c r="F12" s="97" t="s">
        <v>9</v>
      </c>
    </row>
    <row r="13" spans="1:13" ht="15.75" thickBot="1" x14ac:dyDescent="0.3">
      <c r="A13" s="94" t="s">
        <v>22</v>
      </c>
      <c r="B13" s="1"/>
      <c r="C13" s="1"/>
      <c r="D13" s="50" t="str">
        <f t="shared" ref="D13:D23" si="0">B13&amp;", "&amp;C13</f>
        <v xml:space="preserve">, </v>
      </c>
      <c r="E13" s="1"/>
      <c r="F13" s="97" t="s">
        <v>9</v>
      </c>
    </row>
    <row r="14" spans="1:13" ht="15.75" thickBot="1" x14ac:dyDescent="0.3">
      <c r="A14" s="94" t="s">
        <v>23</v>
      </c>
      <c r="B14" s="1"/>
      <c r="C14" s="1"/>
      <c r="D14" s="50" t="str">
        <f t="shared" si="0"/>
        <v xml:space="preserve">, </v>
      </c>
      <c r="E14" s="1"/>
      <c r="F14" s="97" t="s">
        <v>9</v>
      </c>
    </row>
    <row r="15" spans="1:13" ht="15.75" thickBot="1" x14ac:dyDescent="0.3">
      <c r="A15" s="94" t="s">
        <v>21</v>
      </c>
      <c r="B15" s="1"/>
      <c r="C15" s="1"/>
      <c r="D15" s="50" t="str">
        <f t="shared" si="0"/>
        <v xml:space="preserve">, </v>
      </c>
      <c r="E15" s="1"/>
      <c r="F15" s="97" t="s">
        <v>9</v>
      </c>
    </row>
    <row r="16" spans="1:13" ht="15.75" thickBot="1" x14ac:dyDescent="0.3">
      <c r="A16" s="95" t="s">
        <v>32</v>
      </c>
      <c r="B16" s="1"/>
      <c r="C16" s="1"/>
      <c r="D16" s="50" t="str">
        <f t="shared" si="0"/>
        <v xml:space="preserve">, </v>
      </c>
      <c r="E16" s="1"/>
      <c r="F16" s="98" t="s">
        <v>11</v>
      </c>
    </row>
    <row r="17" spans="1:9" ht="15.75" thickBot="1" x14ac:dyDescent="0.3">
      <c r="A17" s="95" t="s">
        <v>34</v>
      </c>
      <c r="B17" s="1"/>
      <c r="C17" s="1"/>
      <c r="D17" s="50" t="str">
        <f t="shared" si="0"/>
        <v xml:space="preserve">, </v>
      </c>
      <c r="E17" s="1"/>
      <c r="F17" s="98" t="s">
        <v>11</v>
      </c>
    </row>
    <row r="18" spans="1:9" ht="15.75" thickBot="1" x14ac:dyDescent="0.3">
      <c r="A18" s="95" t="s">
        <v>35</v>
      </c>
      <c r="B18" s="1"/>
      <c r="C18" s="1"/>
      <c r="D18" s="50" t="str">
        <f t="shared" si="0"/>
        <v xml:space="preserve">, </v>
      </c>
      <c r="E18" s="1"/>
      <c r="F18" s="98" t="s">
        <v>11</v>
      </c>
    </row>
    <row r="19" spans="1:9" ht="15.75" thickBot="1" x14ac:dyDescent="0.3">
      <c r="A19" s="95" t="s">
        <v>33</v>
      </c>
      <c r="B19" s="1"/>
      <c r="C19" s="1"/>
      <c r="D19" s="50" t="str">
        <f t="shared" si="0"/>
        <v xml:space="preserve">, </v>
      </c>
      <c r="E19" s="1"/>
      <c r="F19" s="98" t="s">
        <v>11</v>
      </c>
    </row>
    <row r="20" spans="1:9" ht="15.75" thickBot="1" x14ac:dyDescent="0.3">
      <c r="A20" s="96" t="s">
        <v>41</v>
      </c>
      <c r="B20" s="1"/>
      <c r="C20" s="1"/>
      <c r="D20" s="50" t="str">
        <f t="shared" si="0"/>
        <v xml:space="preserve">, </v>
      </c>
      <c r="E20" s="1"/>
      <c r="F20" s="76" t="s">
        <v>10</v>
      </c>
    </row>
    <row r="21" spans="1:9" ht="15.75" thickBot="1" x14ac:dyDescent="0.3">
      <c r="A21" s="96" t="s">
        <v>43</v>
      </c>
      <c r="B21" s="1"/>
      <c r="C21" s="1"/>
      <c r="D21" s="50" t="str">
        <f t="shared" si="0"/>
        <v xml:space="preserve">, </v>
      </c>
      <c r="E21" s="1"/>
      <c r="F21" s="76" t="s">
        <v>10</v>
      </c>
    </row>
    <row r="22" spans="1:9" ht="15.75" thickBot="1" x14ac:dyDescent="0.3">
      <c r="A22" s="96" t="s">
        <v>44</v>
      </c>
      <c r="B22" s="1"/>
      <c r="C22" s="1"/>
      <c r="D22" s="50" t="str">
        <f t="shared" si="0"/>
        <v xml:space="preserve">, </v>
      </c>
      <c r="E22" s="1"/>
      <c r="F22" s="76" t="s">
        <v>10</v>
      </c>
    </row>
    <row r="23" spans="1:9" ht="15.75" thickBot="1" x14ac:dyDescent="0.3">
      <c r="A23" s="96" t="s">
        <v>42</v>
      </c>
      <c r="B23" s="1"/>
      <c r="C23" s="1"/>
      <c r="D23" s="50" t="str">
        <f t="shared" si="0"/>
        <v xml:space="preserve">, </v>
      </c>
      <c r="E23" s="1"/>
      <c r="F23" s="76" t="s">
        <v>10</v>
      </c>
    </row>
    <row r="26" spans="1:9" x14ac:dyDescent="0.25">
      <c r="A26" s="102" t="s">
        <v>12</v>
      </c>
      <c r="B26" s="103"/>
      <c r="C26" s="103"/>
      <c r="D26" s="103"/>
      <c r="E26" s="103"/>
      <c r="F26" s="103"/>
      <c r="G26" s="103"/>
      <c r="H26" s="103"/>
      <c r="I26" s="104"/>
    </row>
    <row r="27" spans="1:9" ht="15.75" thickBot="1" x14ac:dyDescent="0.3">
      <c r="A27" s="47" t="s">
        <v>36</v>
      </c>
      <c r="B27" s="47" t="s">
        <v>13</v>
      </c>
      <c r="C27" s="47" t="s">
        <v>14</v>
      </c>
      <c r="D27" s="47" t="s">
        <v>15</v>
      </c>
      <c r="E27" s="48" t="s">
        <v>16</v>
      </c>
      <c r="F27" s="48" t="s">
        <v>17</v>
      </c>
      <c r="G27" s="47" t="s">
        <v>8</v>
      </c>
      <c r="H27" s="47" t="s">
        <v>18</v>
      </c>
      <c r="I27" s="48" t="s">
        <v>19</v>
      </c>
    </row>
    <row r="28" spans="1:9" ht="15.75" thickBot="1" x14ac:dyDescent="0.3">
      <c r="A28" s="51">
        <v>1</v>
      </c>
      <c r="B28" s="51" t="s">
        <v>20</v>
      </c>
      <c r="C28" s="51" t="str">
        <f>VLOOKUP(B28,$A$12:$D$23,4,0)</f>
        <v xml:space="preserve">, </v>
      </c>
      <c r="D28" s="49">
        <f>IF(E28&gt;E29,2,IF(E28=E29,1,0))</f>
        <v>1</v>
      </c>
      <c r="E28" s="1"/>
      <c r="F28" s="1"/>
      <c r="G28" s="52" t="e">
        <f t="shared" ref="G28:G39" si="1">TRUNC(E28/F28,3)</f>
        <v>#DIV/0!</v>
      </c>
      <c r="H28" s="53" t="e">
        <f t="shared" ref="H28:H39" si="2">IF(D28&gt;0,G28,"-,---")</f>
        <v>#DIV/0!</v>
      </c>
      <c r="I28" s="1"/>
    </row>
    <row r="29" spans="1:9" ht="15.75" thickBot="1" x14ac:dyDescent="0.3">
      <c r="A29" s="54">
        <v>1</v>
      </c>
      <c r="B29" s="54" t="s">
        <v>21</v>
      </c>
      <c r="C29" s="54" t="str">
        <f>VLOOKUP(B29,$A$12:$D$23,4,0)</f>
        <v xml:space="preserve">, </v>
      </c>
      <c r="D29" s="55">
        <f>IF(E29&gt;E28,2,IF(E29=E28,1,0))</f>
        <v>1</v>
      </c>
      <c r="E29" s="1"/>
      <c r="F29" s="56" t="str">
        <f>IF(F28="","",F28)</f>
        <v/>
      </c>
      <c r="G29" s="57" t="e">
        <f t="shared" si="1"/>
        <v>#VALUE!</v>
      </c>
      <c r="H29" s="58" t="e">
        <f t="shared" si="2"/>
        <v>#VALUE!</v>
      </c>
      <c r="I29" s="1"/>
    </row>
    <row r="30" spans="1:9" ht="15.75" thickBot="1" x14ac:dyDescent="0.3">
      <c r="A30" s="51">
        <v>4</v>
      </c>
      <c r="B30" s="59" t="s">
        <v>22</v>
      </c>
      <c r="C30" s="59" t="str">
        <f>VLOOKUP(B30,$A$12:$D$23,4,0)</f>
        <v xml:space="preserve">, </v>
      </c>
      <c r="D30" s="60">
        <f>IF(E30&gt;E31,2,IF(E30=E31,1,0))</f>
        <v>1</v>
      </c>
      <c r="E30" s="1"/>
      <c r="F30" s="1"/>
      <c r="G30" s="61" t="e">
        <f t="shared" si="1"/>
        <v>#DIV/0!</v>
      </c>
      <c r="H30" s="62" t="e">
        <f t="shared" si="2"/>
        <v>#DIV/0!</v>
      </c>
      <c r="I30" s="1"/>
    </row>
    <row r="31" spans="1:9" ht="15.75" thickBot="1" x14ac:dyDescent="0.3">
      <c r="A31" s="54">
        <v>4</v>
      </c>
      <c r="B31" s="54" t="s">
        <v>23</v>
      </c>
      <c r="C31" s="54" t="str">
        <f>VLOOKUP(B31,$A$12:$D$23,4,0)</f>
        <v xml:space="preserve">, </v>
      </c>
      <c r="D31" s="55">
        <f>IF(E31&gt;E30,2,IF(E31=E30,1,0))</f>
        <v>1</v>
      </c>
      <c r="E31" s="1"/>
      <c r="F31" s="56" t="str">
        <f>IF(F30="","",F30)</f>
        <v/>
      </c>
      <c r="G31" s="57" t="e">
        <f t="shared" si="1"/>
        <v>#VALUE!</v>
      </c>
      <c r="H31" s="58" t="e">
        <f t="shared" si="2"/>
        <v>#VALUE!</v>
      </c>
      <c r="I31" s="1"/>
    </row>
    <row r="32" spans="1:9" ht="15.75" thickBot="1" x14ac:dyDescent="0.3">
      <c r="A32" s="51">
        <v>7</v>
      </c>
      <c r="B32" s="59" t="s">
        <v>24</v>
      </c>
      <c r="C32" s="59" t="str">
        <f>IF(D28&gt;D29,C28,IF(D28=D29,IF(I28&gt;I29,C28,C29),C29))</f>
        <v xml:space="preserve">, </v>
      </c>
      <c r="D32" s="60">
        <f>IF(E32&gt;E33,2,IF(E32=E33,1,0))</f>
        <v>1</v>
      </c>
      <c r="E32" s="1"/>
      <c r="F32" s="1"/>
      <c r="G32" s="61" t="e">
        <f t="shared" si="1"/>
        <v>#DIV/0!</v>
      </c>
      <c r="H32" s="62" t="e">
        <f t="shared" si="2"/>
        <v>#DIV/0!</v>
      </c>
      <c r="I32" s="1"/>
    </row>
    <row r="33" spans="1:10" ht="15.75" thickBot="1" x14ac:dyDescent="0.3">
      <c r="A33" s="54">
        <v>7</v>
      </c>
      <c r="B33" s="54" t="s">
        <v>69</v>
      </c>
      <c r="C33" s="54" t="str">
        <f>IF(D30&gt;D31,C30,IF(D30=D31,IF(I30&gt;I31,C30,C31),C31))</f>
        <v xml:space="preserve">, </v>
      </c>
      <c r="D33" s="55">
        <f>IF(E33&gt;E32,2,IF(E33=E32,1,0))</f>
        <v>1</v>
      </c>
      <c r="E33" s="1"/>
      <c r="F33" s="56" t="str">
        <f>IF(F32="","",F32)</f>
        <v/>
      </c>
      <c r="G33" s="57" t="e">
        <f t="shared" si="1"/>
        <v>#VALUE!</v>
      </c>
      <c r="H33" s="58" t="e">
        <f t="shared" si="2"/>
        <v>#VALUE!</v>
      </c>
      <c r="I33" s="1"/>
    </row>
    <row r="34" spans="1:10" ht="15.75" thickBot="1" x14ac:dyDescent="0.3">
      <c r="A34" s="51">
        <v>10</v>
      </c>
      <c r="B34" s="59" t="s">
        <v>26</v>
      </c>
      <c r="C34" s="59" t="str">
        <f>IF(D28&lt;D29,C28,IF(D28=D29,IF(I28&lt;I29,C28,C29),C29))</f>
        <v xml:space="preserve">, </v>
      </c>
      <c r="D34" s="60">
        <f>IF(E34&gt;E35,2,IF(E34=E35,1,0))</f>
        <v>1</v>
      </c>
      <c r="E34" s="1"/>
      <c r="F34" s="1"/>
      <c r="G34" s="61" t="e">
        <f t="shared" si="1"/>
        <v>#DIV/0!</v>
      </c>
      <c r="H34" s="62" t="e">
        <f t="shared" si="2"/>
        <v>#DIV/0!</v>
      </c>
      <c r="I34" s="1"/>
    </row>
    <row r="35" spans="1:10" ht="15.75" thickBot="1" x14ac:dyDescent="0.3">
      <c r="A35" s="54">
        <v>10</v>
      </c>
      <c r="B35" s="54" t="s">
        <v>70</v>
      </c>
      <c r="C35" s="54" t="str">
        <f>IF(D30&lt;D31,C30,IF(D30=D31,IF(I30&lt;I31,C30,C31),C31))</f>
        <v xml:space="preserve">, </v>
      </c>
      <c r="D35" s="55">
        <f>IF(E35&gt;E34,2,IF(E35=E34,1,0))</f>
        <v>1</v>
      </c>
      <c r="E35" s="1"/>
      <c r="F35" s="56" t="str">
        <f>IF(F34="","",F34)</f>
        <v/>
      </c>
      <c r="G35" s="57" t="e">
        <f t="shared" si="1"/>
        <v>#VALUE!</v>
      </c>
      <c r="H35" s="58" t="e">
        <f t="shared" si="2"/>
        <v>#VALUE!</v>
      </c>
      <c r="I35" s="1"/>
    </row>
    <row r="36" spans="1:10" ht="15.75" thickBot="1" x14ac:dyDescent="0.3">
      <c r="A36" s="51">
        <v>13</v>
      </c>
      <c r="B36" s="63" t="s">
        <v>24</v>
      </c>
      <c r="C36" s="59" t="str">
        <f>IF(D28&gt;D29,C28,IF(D28=D29,IF(I28&gt;I29,C28,C29),C29))</f>
        <v xml:space="preserve">, </v>
      </c>
      <c r="D36" s="60">
        <f>IF(E36&gt;E37,2,IF(E36=E37,1,0))</f>
        <v>1</v>
      </c>
      <c r="E36" s="1"/>
      <c r="F36" s="1"/>
      <c r="G36" s="61" t="e">
        <f t="shared" si="1"/>
        <v>#DIV/0!</v>
      </c>
      <c r="H36" s="62" t="e">
        <f t="shared" si="2"/>
        <v>#DIV/0!</v>
      </c>
      <c r="I36" s="1"/>
    </row>
    <row r="37" spans="1:10" ht="15.75" thickBot="1" x14ac:dyDescent="0.3">
      <c r="A37" s="54">
        <v>13</v>
      </c>
      <c r="B37" s="64" t="s">
        <v>70</v>
      </c>
      <c r="C37" s="54" t="str">
        <f>IF(D31&lt;D30,C31,IF(D31=D30,IF(I31&lt;I30,C31,C30),C30))</f>
        <v xml:space="preserve">, </v>
      </c>
      <c r="D37" s="55">
        <f>IF(E37&gt;E36,2,IF(E37=E36,1,0))</f>
        <v>1</v>
      </c>
      <c r="E37" s="1"/>
      <c r="F37" s="56" t="str">
        <f>IF(F36="","",F36)</f>
        <v/>
      </c>
      <c r="G37" s="57" t="e">
        <f t="shared" si="1"/>
        <v>#VALUE!</v>
      </c>
      <c r="H37" s="58" t="e">
        <f t="shared" si="2"/>
        <v>#VALUE!</v>
      </c>
      <c r="I37" s="1"/>
    </row>
    <row r="38" spans="1:10" ht="15.75" thickBot="1" x14ac:dyDescent="0.3">
      <c r="A38" s="51">
        <v>16</v>
      </c>
      <c r="B38" s="63" t="s">
        <v>69</v>
      </c>
      <c r="C38" s="59" t="str">
        <f>IF(D30&gt;D31,C30,IF(D30=D31,IF(I30&gt;I31,C30,C31),C31))</f>
        <v xml:space="preserve">, </v>
      </c>
      <c r="D38" s="60">
        <f>IF(E38&gt;E39,2,IF(E38=E39,1,0))</f>
        <v>1</v>
      </c>
      <c r="E38" s="1"/>
      <c r="F38" s="1"/>
      <c r="G38" s="61" t="e">
        <f t="shared" si="1"/>
        <v>#DIV/0!</v>
      </c>
      <c r="H38" s="62" t="e">
        <f t="shared" si="2"/>
        <v>#DIV/0!</v>
      </c>
      <c r="I38" s="1"/>
    </row>
    <row r="39" spans="1:10" ht="15.75" thickBot="1" x14ac:dyDescent="0.3">
      <c r="A39" s="54">
        <v>16</v>
      </c>
      <c r="B39" s="65" t="s">
        <v>26</v>
      </c>
      <c r="C39" s="66" t="str">
        <f>IF(D29&lt;D28,C29,IF(D29=D28,IF(I29&lt;I28,C29,C28),C28))</f>
        <v xml:space="preserve">, </v>
      </c>
      <c r="D39" s="67">
        <f>IF(E39&gt;E38,2,IF(E39=E38,1,0))</f>
        <v>1</v>
      </c>
      <c r="E39" s="4"/>
      <c r="F39" s="56" t="str">
        <f>IF(F38="","",F38)</f>
        <v/>
      </c>
      <c r="G39" s="68" t="e">
        <f t="shared" si="1"/>
        <v>#VALUE!</v>
      </c>
      <c r="H39" s="69" t="e">
        <f t="shared" si="2"/>
        <v>#VALUE!</v>
      </c>
      <c r="I39" s="4"/>
    </row>
    <row r="40" spans="1:10" ht="15.75" customHeight="1" thickBot="1" x14ac:dyDescent="0.3">
      <c r="A40" s="106" t="s">
        <v>37</v>
      </c>
      <c r="B40" s="107"/>
      <c r="C40" s="5" t="s">
        <v>14</v>
      </c>
      <c r="D40" s="5" t="s">
        <v>15</v>
      </c>
      <c r="E40" s="5" t="s">
        <v>16</v>
      </c>
      <c r="F40" s="5" t="s">
        <v>17</v>
      </c>
      <c r="G40" s="5" t="s">
        <v>8</v>
      </c>
      <c r="H40" s="5" t="s">
        <v>18</v>
      </c>
      <c r="I40" s="5" t="s">
        <v>19</v>
      </c>
      <c r="J40" s="70" t="s">
        <v>28</v>
      </c>
    </row>
    <row r="41" spans="1:10" ht="15.75" thickBot="1" x14ac:dyDescent="0.3">
      <c r="A41" s="108"/>
      <c r="B41" s="109"/>
      <c r="C41" s="2" t="str">
        <f>$C$29</f>
        <v xml:space="preserve">, </v>
      </c>
      <c r="D41" s="2">
        <f t="shared" ref="D41:F44" si="3">SUMIF($C$28:$C$39,$C41,D$28:D$39)</f>
        <v>12</v>
      </c>
      <c r="E41" s="2">
        <f t="shared" si="3"/>
        <v>0</v>
      </c>
      <c r="F41" s="2">
        <f t="shared" si="3"/>
        <v>0</v>
      </c>
      <c r="G41" s="3" t="e">
        <f>TRUNC(E41/F41,3)</f>
        <v>#DIV/0!</v>
      </c>
      <c r="H41" s="3" t="e">
        <f t="array" ref="H41">MAX(IF(($C$28:$C$39=$C41),H$28:H$39))</f>
        <v>#DIV/0!</v>
      </c>
      <c r="I41" s="2">
        <f t="array" ref="I41">MAX(IF(($C$28:$C$39=$C41),I$28:I$39))</f>
        <v>0</v>
      </c>
      <c r="J41" s="71">
        <v>1</v>
      </c>
    </row>
    <row r="42" spans="1:10" ht="15.75" thickBot="1" x14ac:dyDescent="0.3">
      <c r="A42" s="108"/>
      <c r="B42" s="109"/>
      <c r="C42" s="2" t="str">
        <f>$C$31</f>
        <v xml:space="preserve">, </v>
      </c>
      <c r="D42" s="2">
        <f t="shared" si="3"/>
        <v>12</v>
      </c>
      <c r="E42" s="2">
        <f t="shared" si="3"/>
        <v>0</v>
      </c>
      <c r="F42" s="2">
        <f t="shared" si="3"/>
        <v>0</v>
      </c>
      <c r="G42" s="3" t="e">
        <f>TRUNC(E42/F42,3)</f>
        <v>#DIV/0!</v>
      </c>
      <c r="H42" s="3" t="e">
        <f t="array" ref="H42">MAX(IF(($C$28:$C$39=$C42),H$28:H$39))</f>
        <v>#DIV/0!</v>
      </c>
      <c r="I42" s="2">
        <f t="array" ref="I42">MAX(IF(($C$28:$C$39=$C42),I$28:I$39))</f>
        <v>0</v>
      </c>
      <c r="J42" s="71">
        <v>2</v>
      </c>
    </row>
    <row r="43" spans="1:10" ht="15.75" thickBot="1" x14ac:dyDescent="0.3">
      <c r="A43" s="108"/>
      <c r="B43" s="109"/>
      <c r="C43" s="2" t="str">
        <f>$C$30</f>
        <v xml:space="preserve">, </v>
      </c>
      <c r="D43" s="2">
        <f t="shared" si="3"/>
        <v>12</v>
      </c>
      <c r="E43" s="2">
        <f t="shared" si="3"/>
        <v>0</v>
      </c>
      <c r="F43" s="2">
        <f t="shared" si="3"/>
        <v>0</v>
      </c>
      <c r="G43" s="3" t="e">
        <f>TRUNC(E43/F43,3)</f>
        <v>#DIV/0!</v>
      </c>
      <c r="H43" s="3" t="e">
        <f t="array" ref="H43">MAX(IF(($C$28:$C$39=$C43),H$28:H$39))</f>
        <v>#DIV/0!</v>
      </c>
      <c r="I43" s="2">
        <f t="array" ref="I43">MAX(IF(($C$28:$C$39=$C43),I$28:I$39))</f>
        <v>0</v>
      </c>
      <c r="J43" s="72">
        <v>3</v>
      </c>
    </row>
    <row r="44" spans="1:10" ht="15.75" thickBot="1" x14ac:dyDescent="0.3">
      <c r="A44" s="110"/>
      <c r="B44" s="111"/>
      <c r="C44" s="2" t="str">
        <f>$C$28</f>
        <v xml:space="preserve">, </v>
      </c>
      <c r="D44" s="2">
        <f t="shared" si="3"/>
        <v>12</v>
      </c>
      <c r="E44" s="2">
        <f t="shared" si="3"/>
        <v>0</v>
      </c>
      <c r="F44" s="2">
        <f t="shared" si="3"/>
        <v>0</v>
      </c>
      <c r="G44" s="3" t="e">
        <f>TRUNC(E44/F44,3)</f>
        <v>#DIV/0!</v>
      </c>
      <c r="H44" s="3" t="e">
        <f t="array" ref="H44">MAX(IF(($C$28:$C$39=$C44),H$28:H$39))</f>
        <v>#DIV/0!</v>
      </c>
      <c r="I44" s="2">
        <f t="array" ref="I44">MAX(IF(($C$28:$C$39=$C44),I$28:I$39))</f>
        <v>0</v>
      </c>
      <c r="J44" s="72">
        <v>4</v>
      </c>
    </row>
    <row r="47" spans="1:10" x14ac:dyDescent="0.25">
      <c r="A47" s="102" t="s">
        <v>31</v>
      </c>
      <c r="B47" s="103"/>
      <c r="C47" s="103"/>
      <c r="D47" s="103"/>
      <c r="E47" s="103"/>
      <c r="F47" s="103"/>
      <c r="G47" s="103"/>
      <c r="H47" s="103"/>
      <c r="I47" s="104"/>
    </row>
    <row r="48" spans="1:10" ht="15.75" thickBot="1" x14ac:dyDescent="0.3">
      <c r="A48" s="47" t="s">
        <v>36</v>
      </c>
      <c r="B48" s="47" t="s">
        <v>13</v>
      </c>
      <c r="C48" s="47" t="s">
        <v>14</v>
      </c>
      <c r="D48" s="47" t="s">
        <v>15</v>
      </c>
      <c r="E48" s="48" t="s">
        <v>16</v>
      </c>
      <c r="F48" s="48" t="s">
        <v>17</v>
      </c>
      <c r="G48" s="47" t="s">
        <v>8</v>
      </c>
      <c r="H48" s="47" t="s">
        <v>18</v>
      </c>
      <c r="I48" s="48" t="s">
        <v>19</v>
      </c>
    </row>
    <row r="49" spans="1:10" ht="15.75" thickBot="1" x14ac:dyDescent="0.3">
      <c r="A49" s="51">
        <v>2</v>
      </c>
      <c r="B49" s="51" t="s">
        <v>32</v>
      </c>
      <c r="C49" s="51" t="str">
        <f>VLOOKUP(B49,$A$12:$D$23,4,0)</f>
        <v xml:space="preserve">, </v>
      </c>
      <c r="D49" s="49">
        <f>IF(E49&gt;E50,2,IF(E49=E50,1,0))</f>
        <v>1</v>
      </c>
      <c r="E49" s="1"/>
      <c r="F49" s="1"/>
      <c r="G49" s="52" t="e">
        <f t="shared" ref="G49:G60" si="4">TRUNC(E49/F49,3)</f>
        <v>#DIV/0!</v>
      </c>
      <c r="H49" s="53" t="e">
        <f t="shared" ref="H49:H60" si="5">IF(D49&gt;0,G49,"-,---")</f>
        <v>#DIV/0!</v>
      </c>
      <c r="I49" s="1"/>
    </row>
    <row r="50" spans="1:10" ht="15.75" thickBot="1" x14ac:dyDescent="0.3">
      <c r="A50" s="54">
        <v>2</v>
      </c>
      <c r="B50" s="54" t="s">
        <v>33</v>
      </c>
      <c r="C50" s="54" t="str">
        <f>VLOOKUP(B50,$A$12:$D$23,4,0)</f>
        <v xml:space="preserve">, </v>
      </c>
      <c r="D50" s="55">
        <f>IF(E50&gt;E49,2,IF(E50=E49,1,0))</f>
        <v>1</v>
      </c>
      <c r="E50" s="1"/>
      <c r="F50" s="56" t="str">
        <f>IF(F49="","",F49)</f>
        <v/>
      </c>
      <c r="G50" s="57" t="e">
        <f t="shared" si="4"/>
        <v>#VALUE!</v>
      </c>
      <c r="H50" s="58" t="e">
        <f t="shared" si="5"/>
        <v>#VALUE!</v>
      </c>
      <c r="I50" s="1"/>
    </row>
    <row r="51" spans="1:10" ht="15.75" thickBot="1" x14ac:dyDescent="0.3">
      <c r="A51" s="51">
        <v>5</v>
      </c>
      <c r="B51" s="59" t="s">
        <v>34</v>
      </c>
      <c r="C51" s="59" t="str">
        <f>VLOOKUP(B51,$A$12:$D$23,4,0)</f>
        <v xml:space="preserve">, </v>
      </c>
      <c r="D51" s="60">
        <f>IF(E51&gt;E52,2,IF(E51=E52,1,0))</f>
        <v>1</v>
      </c>
      <c r="E51" s="1"/>
      <c r="F51" s="1"/>
      <c r="G51" s="61" t="e">
        <f t="shared" si="4"/>
        <v>#DIV/0!</v>
      </c>
      <c r="H51" s="62" t="e">
        <f t="shared" si="5"/>
        <v>#DIV/0!</v>
      </c>
      <c r="I51" s="1"/>
    </row>
    <row r="52" spans="1:10" ht="15.75" thickBot="1" x14ac:dyDescent="0.3">
      <c r="A52" s="54">
        <v>5</v>
      </c>
      <c r="B52" s="54" t="s">
        <v>35</v>
      </c>
      <c r="C52" s="54" t="str">
        <f>VLOOKUP(B52,$A$12:$D$23,4,0)</f>
        <v xml:space="preserve">, </v>
      </c>
      <c r="D52" s="55">
        <f>IF(E52&gt;E51,2,IF(E52=E51,1,0))</f>
        <v>1</v>
      </c>
      <c r="E52" s="1"/>
      <c r="F52" s="56" t="str">
        <f>IF(F51="","",F51)</f>
        <v/>
      </c>
      <c r="G52" s="57" t="e">
        <f t="shared" si="4"/>
        <v>#VALUE!</v>
      </c>
      <c r="H52" s="58" t="e">
        <f t="shared" si="5"/>
        <v>#VALUE!</v>
      </c>
      <c r="I52" s="1"/>
    </row>
    <row r="53" spans="1:10" ht="15.75" thickBot="1" x14ac:dyDescent="0.3">
      <c r="A53" s="51">
        <v>8</v>
      </c>
      <c r="B53" s="59" t="s">
        <v>25</v>
      </c>
      <c r="C53" s="59" t="str">
        <f>IF(D49&gt;D50,C49,IF(D49=D50,IF(I49&gt;I50,C49,C50),C50))</f>
        <v xml:space="preserve">, </v>
      </c>
      <c r="D53" s="60">
        <f>IF(E53&gt;E54,2,IF(E53=E54,1,0))</f>
        <v>1</v>
      </c>
      <c r="E53" s="1"/>
      <c r="F53" s="1"/>
      <c r="G53" s="61" t="e">
        <f t="shared" si="4"/>
        <v>#DIV/0!</v>
      </c>
      <c r="H53" s="62" t="e">
        <f t="shared" si="5"/>
        <v>#DIV/0!</v>
      </c>
      <c r="I53" s="1"/>
    </row>
    <row r="54" spans="1:10" ht="15.75" thickBot="1" x14ac:dyDescent="0.3">
      <c r="A54" s="54">
        <v>8</v>
      </c>
      <c r="B54" s="54" t="s">
        <v>112</v>
      </c>
      <c r="C54" s="54" t="str">
        <f>IF(D51&gt;D52,C51,IF(D51=D52,IF(I51&gt;I52,C51,C52),C52))</f>
        <v xml:space="preserve">, </v>
      </c>
      <c r="D54" s="55">
        <f>IF(E54&gt;E53,2,IF(E54=E53,1,0))</f>
        <v>1</v>
      </c>
      <c r="E54" s="1"/>
      <c r="F54" s="56" t="str">
        <f>IF(F53="","",F53)</f>
        <v/>
      </c>
      <c r="G54" s="57" t="e">
        <f t="shared" si="4"/>
        <v>#VALUE!</v>
      </c>
      <c r="H54" s="58" t="e">
        <f t="shared" si="5"/>
        <v>#VALUE!</v>
      </c>
      <c r="I54" s="1"/>
    </row>
    <row r="55" spans="1:10" ht="15.75" thickBot="1" x14ac:dyDescent="0.3">
      <c r="A55" s="51">
        <v>11</v>
      </c>
      <c r="B55" s="59" t="s">
        <v>27</v>
      </c>
      <c r="C55" s="59" t="str">
        <f>IF(D49&lt;D50,C49,IF(D49=D50,IF(I49&lt;I50,C49,C50),C50))</f>
        <v xml:space="preserve">, </v>
      </c>
      <c r="D55" s="60">
        <f>IF(E55&gt;E56,2,IF(E55=E56,1,0))</f>
        <v>1</v>
      </c>
      <c r="E55" s="1"/>
      <c r="F55" s="1"/>
      <c r="G55" s="61" t="e">
        <f t="shared" si="4"/>
        <v>#DIV/0!</v>
      </c>
      <c r="H55" s="62" t="e">
        <f t="shared" si="5"/>
        <v>#DIV/0!</v>
      </c>
      <c r="I55" s="1"/>
    </row>
    <row r="56" spans="1:10" ht="15.75" thickBot="1" x14ac:dyDescent="0.3">
      <c r="A56" s="54">
        <v>11</v>
      </c>
      <c r="B56" s="54" t="s">
        <v>113</v>
      </c>
      <c r="C56" s="54" t="str">
        <f>IF(D51&lt;D52,C51,IF(D51=D52,IF(I51&lt;I52,C51,C52),C52))</f>
        <v xml:space="preserve">, </v>
      </c>
      <c r="D56" s="55">
        <f>IF(E56&gt;E55,2,IF(E56=E55,1,0))</f>
        <v>1</v>
      </c>
      <c r="E56" s="1"/>
      <c r="F56" s="56" t="str">
        <f>IF(F55="","",F55)</f>
        <v/>
      </c>
      <c r="G56" s="57" t="e">
        <f t="shared" si="4"/>
        <v>#VALUE!</v>
      </c>
      <c r="H56" s="58" t="e">
        <f t="shared" si="5"/>
        <v>#VALUE!</v>
      </c>
      <c r="I56" s="1"/>
    </row>
    <row r="57" spans="1:10" ht="15.75" thickBot="1" x14ac:dyDescent="0.3">
      <c r="A57" s="51">
        <v>14</v>
      </c>
      <c r="B57" s="63" t="s">
        <v>25</v>
      </c>
      <c r="C57" s="59" t="str">
        <f>IF(D49&gt;D50,C49,IF(D49=D50,IF(I49&gt;I50,C49,C50),C50))</f>
        <v xml:space="preserve">, </v>
      </c>
      <c r="D57" s="60">
        <f>IF(E57&gt;E58,2,IF(E57=E58,1,0))</f>
        <v>1</v>
      </c>
      <c r="E57" s="1"/>
      <c r="F57" s="1"/>
      <c r="G57" s="61" t="e">
        <f t="shared" si="4"/>
        <v>#DIV/0!</v>
      </c>
      <c r="H57" s="62" t="e">
        <f t="shared" si="5"/>
        <v>#DIV/0!</v>
      </c>
      <c r="I57" s="1"/>
    </row>
    <row r="58" spans="1:10" ht="15.75" thickBot="1" x14ac:dyDescent="0.3">
      <c r="A58" s="54">
        <v>14</v>
      </c>
      <c r="B58" s="64" t="s">
        <v>113</v>
      </c>
      <c r="C58" s="54" t="str">
        <f>IF(D52&lt;D51,C52,IF(D52=D51,IF(I52&lt;I51,C52,C51),C51))</f>
        <v xml:space="preserve">, </v>
      </c>
      <c r="D58" s="55">
        <f>IF(E58&gt;E57,2,IF(E58=E57,1,0))</f>
        <v>1</v>
      </c>
      <c r="E58" s="1"/>
      <c r="F58" s="56" t="str">
        <f>IF(F57="","",F57)</f>
        <v/>
      </c>
      <c r="G58" s="57" t="e">
        <f t="shared" si="4"/>
        <v>#VALUE!</v>
      </c>
      <c r="H58" s="58" t="e">
        <f t="shared" si="5"/>
        <v>#VALUE!</v>
      </c>
      <c r="I58" s="1"/>
    </row>
    <row r="59" spans="1:10" ht="15.75" thickBot="1" x14ac:dyDescent="0.3">
      <c r="A59" s="51">
        <v>17</v>
      </c>
      <c r="B59" s="63" t="s">
        <v>112</v>
      </c>
      <c r="C59" s="59" t="str">
        <f>IF(D51&gt;D52,C51,IF(D51=D52,IF(I51&gt;I52,C51,C52),C52))</f>
        <v xml:space="preserve">, </v>
      </c>
      <c r="D59" s="60">
        <f>IF(E59&gt;E60,2,IF(E59=E60,1,0))</f>
        <v>1</v>
      </c>
      <c r="E59" s="1"/>
      <c r="F59" s="1"/>
      <c r="G59" s="61" t="e">
        <f t="shared" si="4"/>
        <v>#DIV/0!</v>
      </c>
      <c r="H59" s="62" t="e">
        <f t="shared" si="5"/>
        <v>#DIV/0!</v>
      </c>
      <c r="I59" s="1"/>
    </row>
    <row r="60" spans="1:10" ht="15.75" thickBot="1" x14ac:dyDescent="0.3">
      <c r="A60" s="54">
        <v>17</v>
      </c>
      <c r="B60" s="65" t="s">
        <v>27</v>
      </c>
      <c r="C60" s="66" t="str">
        <f>IF(D50&lt;D49,C50,IF(D50=D49,IF(I50&lt;I49,C50,C49),C49))</f>
        <v xml:space="preserve">, </v>
      </c>
      <c r="D60" s="67">
        <f>IF(E60&gt;E59,2,IF(E60=E59,1,0))</f>
        <v>1</v>
      </c>
      <c r="E60" s="1"/>
      <c r="F60" s="73" t="str">
        <f>IF(F59="","",F59)</f>
        <v/>
      </c>
      <c r="G60" s="68" t="e">
        <f t="shared" si="4"/>
        <v>#VALUE!</v>
      </c>
      <c r="H60" s="69" t="e">
        <f t="shared" si="5"/>
        <v>#VALUE!</v>
      </c>
      <c r="I60" s="1"/>
    </row>
    <row r="61" spans="1:10" ht="15.75" customHeight="1" thickBot="1" x14ac:dyDescent="0.3">
      <c r="A61" s="106" t="s">
        <v>38</v>
      </c>
      <c r="B61" s="107"/>
      <c r="C61" s="5" t="s">
        <v>14</v>
      </c>
      <c r="D61" s="5" t="s">
        <v>15</v>
      </c>
      <c r="E61" s="5" t="s">
        <v>16</v>
      </c>
      <c r="F61" s="5" t="s">
        <v>17</v>
      </c>
      <c r="G61" s="5" t="s">
        <v>8</v>
      </c>
      <c r="H61" s="5" t="s">
        <v>18</v>
      </c>
      <c r="I61" s="5" t="s">
        <v>19</v>
      </c>
      <c r="J61" s="70" t="s">
        <v>28</v>
      </c>
    </row>
    <row r="62" spans="1:10" ht="15.75" thickBot="1" x14ac:dyDescent="0.3">
      <c r="A62" s="108"/>
      <c r="B62" s="109"/>
      <c r="C62" s="2" t="str">
        <f>$C$50</f>
        <v xml:space="preserve">, </v>
      </c>
      <c r="D62" s="2">
        <f t="shared" ref="D62:F65" si="6">SUMIF($C$49:$C$60,$C62,D$49:D$60)</f>
        <v>12</v>
      </c>
      <c r="E62" s="2">
        <f t="shared" si="6"/>
        <v>0</v>
      </c>
      <c r="F62" s="2">
        <f t="shared" si="6"/>
        <v>0</v>
      </c>
      <c r="G62" s="3" t="e">
        <f>TRUNC(E62/F62,3)</f>
        <v>#DIV/0!</v>
      </c>
      <c r="H62" s="3" t="e">
        <f t="array" ref="H62">MAX(IF(($C$49:$C$60=$C62),H$49:H$60))</f>
        <v>#DIV/0!</v>
      </c>
      <c r="I62" s="2">
        <f t="array" ref="I62">MAX(IF(($C$49:$C$60=$C62),I$49:I$60))</f>
        <v>0</v>
      </c>
      <c r="J62" s="71">
        <v>1</v>
      </c>
    </row>
    <row r="63" spans="1:10" ht="15.75" thickBot="1" x14ac:dyDescent="0.3">
      <c r="A63" s="108"/>
      <c r="B63" s="109"/>
      <c r="C63" s="2" t="str">
        <f>$C$49</f>
        <v xml:space="preserve">, </v>
      </c>
      <c r="D63" s="2">
        <f t="shared" si="6"/>
        <v>12</v>
      </c>
      <c r="E63" s="2">
        <f t="shared" si="6"/>
        <v>0</v>
      </c>
      <c r="F63" s="2">
        <f t="shared" si="6"/>
        <v>0</v>
      </c>
      <c r="G63" s="3" t="e">
        <f>TRUNC(E63/F63,3)</f>
        <v>#DIV/0!</v>
      </c>
      <c r="H63" s="3" t="e">
        <f t="array" ref="H63">MAX(IF(($C$49:$C$60=$C63),H$49:H$60))</f>
        <v>#DIV/0!</v>
      </c>
      <c r="I63" s="2">
        <f t="array" ref="I63">MAX(IF(($C$49:$C$60=$C63),I$49:I$60))</f>
        <v>0</v>
      </c>
      <c r="J63" s="71">
        <v>2</v>
      </c>
    </row>
    <row r="64" spans="1:10" ht="15.75" thickBot="1" x14ac:dyDescent="0.3">
      <c r="A64" s="108"/>
      <c r="B64" s="109"/>
      <c r="C64" s="2" t="str">
        <f>$C$51</f>
        <v xml:space="preserve">, </v>
      </c>
      <c r="D64" s="2">
        <f t="shared" si="6"/>
        <v>12</v>
      </c>
      <c r="E64" s="2">
        <f t="shared" si="6"/>
        <v>0</v>
      </c>
      <c r="F64" s="2">
        <f t="shared" si="6"/>
        <v>0</v>
      </c>
      <c r="G64" s="3" t="e">
        <f>TRUNC(E64/F64,3)</f>
        <v>#DIV/0!</v>
      </c>
      <c r="H64" s="3" t="e">
        <f t="array" ref="H64">MAX(IF(($C$49:$C$60=$C64),H$49:H$60))</f>
        <v>#DIV/0!</v>
      </c>
      <c r="I64" s="2">
        <f t="array" ref="I64">MAX(IF(($C$49:$C$60=$C64),I$49:I$60))</f>
        <v>0</v>
      </c>
      <c r="J64" s="72">
        <v>3</v>
      </c>
    </row>
    <row r="65" spans="1:10" ht="15.75" thickBot="1" x14ac:dyDescent="0.3">
      <c r="A65" s="110"/>
      <c r="B65" s="111"/>
      <c r="C65" s="2" t="str">
        <f>$C$52</f>
        <v xml:space="preserve">, </v>
      </c>
      <c r="D65" s="2">
        <f t="shared" si="6"/>
        <v>12</v>
      </c>
      <c r="E65" s="2">
        <f t="shared" si="6"/>
        <v>0</v>
      </c>
      <c r="F65" s="2">
        <f t="shared" si="6"/>
        <v>0</v>
      </c>
      <c r="G65" s="3" t="e">
        <f>TRUNC(E65/F65,3)</f>
        <v>#DIV/0!</v>
      </c>
      <c r="H65" s="3" t="e">
        <f t="array" ref="H65">MAX(IF(($C$49:$C$60=$C65),H$49:H$60))</f>
        <v>#DIV/0!</v>
      </c>
      <c r="I65" s="2">
        <f t="array" ref="I65">MAX(IF(($C$49:$C$60=$C65),I$49:I$60))</f>
        <v>0</v>
      </c>
      <c r="J65" s="72">
        <v>4</v>
      </c>
    </row>
    <row r="68" spans="1:10" x14ac:dyDescent="0.25">
      <c r="A68" s="102" t="s">
        <v>39</v>
      </c>
      <c r="B68" s="103"/>
      <c r="C68" s="103"/>
      <c r="D68" s="103"/>
      <c r="E68" s="103"/>
      <c r="F68" s="103"/>
      <c r="G68" s="103"/>
      <c r="H68" s="103"/>
      <c r="I68" s="104"/>
    </row>
    <row r="69" spans="1:10" ht="15.75" thickBot="1" x14ac:dyDescent="0.3">
      <c r="A69" s="47" t="s">
        <v>36</v>
      </c>
      <c r="B69" s="47" t="s">
        <v>13</v>
      </c>
      <c r="C69" s="47" t="s">
        <v>14</v>
      </c>
      <c r="D69" s="47" t="s">
        <v>15</v>
      </c>
      <c r="E69" s="48" t="s">
        <v>16</v>
      </c>
      <c r="F69" s="48" t="s">
        <v>17</v>
      </c>
      <c r="G69" s="47" t="s">
        <v>8</v>
      </c>
      <c r="H69" s="47" t="s">
        <v>18</v>
      </c>
      <c r="I69" s="48" t="s">
        <v>19</v>
      </c>
    </row>
    <row r="70" spans="1:10" ht="15.75" thickBot="1" x14ac:dyDescent="0.3">
      <c r="A70" s="51">
        <v>3</v>
      </c>
      <c r="B70" s="51" t="s">
        <v>41</v>
      </c>
      <c r="C70" s="51" t="str">
        <f>VLOOKUP(B70,$A$12:$D$23,4,0)</f>
        <v xml:space="preserve">, </v>
      </c>
      <c r="D70" s="49">
        <f>IF(E70&gt;E71,2,IF(E70=E71,1,0))</f>
        <v>1</v>
      </c>
      <c r="E70" s="1"/>
      <c r="F70" s="1"/>
      <c r="G70" s="52" t="e">
        <f t="shared" ref="G70:G81" si="7">TRUNC(E70/F70,3)</f>
        <v>#DIV/0!</v>
      </c>
      <c r="H70" s="53" t="e">
        <f t="shared" ref="H70:H81" si="8">IF(D70&gt;0,G70,"-,---")</f>
        <v>#DIV/0!</v>
      </c>
      <c r="I70" s="1"/>
    </row>
    <row r="71" spans="1:10" ht="15.75" thickBot="1" x14ac:dyDescent="0.3">
      <c r="A71" s="54">
        <v>3</v>
      </c>
      <c r="B71" s="54" t="s">
        <v>42</v>
      </c>
      <c r="C71" s="54" t="str">
        <f>VLOOKUP(B71,$A$12:$D$23,4,0)</f>
        <v xml:space="preserve">, </v>
      </c>
      <c r="D71" s="55">
        <f>IF(E71&gt;E70,2,IF(E71=E70,1,0))</f>
        <v>1</v>
      </c>
      <c r="E71" s="1"/>
      <c r="F71" s="56" t="str">
        <f>IF(F70="","",F70)</f>
        <v/>
      </c>
      <c r="G71" s="57" t="e">
        <f t="shared" si="7"/>
        <v>#VALUE!</v>
      </c>
      <c r="H71" s="58" t="e">
        <f t="shared" si="8"/>
        <v>#VALUE!</v>
      </c>
      <c r="I71" s="1"/>
    </row>
    <row r="72" spans="1:10" ht="15.75" thickBot="1" x14ac:dyDescent="0.3">
      <c r="A72" s="51">
        <v>6</v>
      </c>
      <c r="B72" s="59" t="s">
        <v>43</v>
      </c>
      <c r="C72" s="59" t="str">
        <f>VLOOKUP(B72,$A$12:$D$23,4,0)</f>
        <v xml:space="preserve">, </v>
      </c>
      <c r="D72" s="60">
        <f>IF(E72&gt;E73,2,IF(E72=E73,1,0))</f>
        <v>1</v>
      </c>
      <c r="E72" s="1"/>
      <c r="F72" s="1"/>
      <c r="G72" s="61" t="e">
        <f t="shared" si="7"/>
        <v>#DIV/0!</v>
      </c>
      <c r="H72" s="62" t="e">
        <f t="shared" si="8"/>
        <v>#DIV/0!</v>
      </c>
      <c r="I72" s="1"/>
    </row>
    <row r="73" spans="1:10" ht="15.75" thickBot="1" x14ac:dyDescent="0.3">
      <c r="A73" s="54">
        <v>6</v>
      </c>
      <c r="B73" s="54" t="s">
        <v>44</v>
      </c>
      <c r="C73" s="54" t="str">
        <f>VLOOKUP(B73,$A$12:$D$23,4,0)</f>
        <v xml:space="preserve">, </v>
      </c>
      <c r="D73" s="55">
        <f>IF(E73&gt;E72,2,IF(E73=E72,1,0))</f>
        <v>1</v>
      </c>
      <c r="E73" s="1"/>
      <c r="F73" s="56" t="str">
        <f>IF(F72="","",F72)</f>
        <v/>
      </c>
      <c r="G73" s="57" t="e">
        <f t="shared" si="7"/>
        <v>#VALUE!</v>
      </c>
      <c r="H73" s="58" t="e">
        <f t="shared" si="8"/>
        <v>#VALUE!</v>
      </c>
      <c r="I73" s="1"/>
    </row>
    <row r="74" spans="1:10" ht="15.75" thickBot="1" x14ac:dyDescent="0.3">
      <c r="A74" s="51">
        <v>9</v>
      </c>
      <c r="B74" s="59" t="s">
        <v>71</v>
      </c>
      <c r="C74" s="59" t="str">
        <f>IF(D70&gt;D71,C70,IF(D70=D71,IF(I70&gt;I71,C70,C71),C71))</f>
        <v xml:space="preserve">, </v>
      </c>
      <c r="D74" s="60">
        <f>IF(E74&gt;E75,2,IF(E74=E75,1,0))</f>
        <v>1</v>
      </c>
      <c r="E74" s="1"/>
      <c r="F74" s="1"/>
      <c r="G74" s="61" t="e">
        <f t="shared" si="7"/>
        <v>#DIV/0!</v>
      </c>
      <c r="H74" s="62" t="e">
        <f t="shared" si="8"/>
        <v>#DIV/0!</v>
      </c>
      <c r="I74" s="1"/>
    </row>
    <row r="75" spans="1:10" ht="15.75" thickBot="1" x14ac:dyDescent="0.3">
      <c r="A75" s="54">
        <v>9</v>
      </c>
      <c r="B75" s="54" t="s">
        <v>73</v>
      </c>
      <c r="C75" s="54" t="str">
        <f>IF(D72&gt;D73,C72,IF(D72=D73,IF(I72&gt;I73,C72,C73),C73))</f>
        <v xml:space="preserve">, </v>
      </c>
      <c r="D75" s="55">
        <f>IF(E75&gt;E74,2,IF(E75=E74,1,0))</f>
        <v>1</v>
      </c>
      <c r="E75" s="1"/>
      <c r="F75" s="56" t="str">
        <f>IF(F74="","",F74)</f>
        <v/>
      </c>
      <c r="G75" s="57" t="e">
        <f t="shared" si="7"/>
        <v>#VALUE!</v>
      </c>
      <c r="H75" s="58" t="e">
        <f t="shared" si="8"/>
        <v>#VALUE!</v>
      </c>
      <c r="I75" s="1"/>
    </row>
    <row r="76" spans="1:10" ht="15.75" thickBot="1" x14ac:dyDescent="0.3">
      <c r="A76" s="51">
        <v>12</v>
      </c>
      <c r="B76" s="59" t="s">
        <v>72</v>
      </c>
      <c r="C76" s="59" t="str">
        <f>IF(D70&lt;D71,C70,IF(D70=D71,IF(I70&lt;I71,C70,C71),C71))</f>
        <v xml:space="preserve">, </v>
      </c>
      <c r="D76" s="60">
        <f>IF(E76&gt;E77,2,IF(E76=E77,1,0))</f>
        <v>1</v>
      </c>
      <c r="E76" s="1"/>
      <c r="F76" s="1"/>
      <c r="G76" s="61" t="e">
        <f t="shared" si="7"/>
        <v>#DIV/0!</v>
      </c>
      <c r="H76" s="62" t="e">
        <f t="shared" si="8"/>
        <v>#DIV/0!</v>
      </c>
      <c r="I76" s="1"/>
    </row>
    <row r="77" spans="1:10" ht="15.75" thickBot="1" x14ac:dyDescent="0.3">
      <c r="A77" s="54">
        <v>12</v>
      </c>
      <c r="B77" s="54" t="s">
        <v>74</v>
      </c>
      <c r="C77" s="54" t="str">
        <f>IF(D72&lt;D73,C72,IF(D72=D73,IF(I72&lt;I73,C72,C73),C73))</f>
        <v xml:space="preserve">, </v>
      </c>
      <c r="D77" s="55">
        <f>IF(E77&gt;E76,2,IF(E77=E76,1,0))</f>
        <v>1</v>
      </c>
      <c r="E77" s="1"/>
      <c r="F77" s="56" t="str">
        <f>IF(F76="","",F76)</f>
        <v/>
      </c>
      <c r="G77" s="57" t="e">
        <f t="shared" si="7"/>
        <v>#VALUE!</v>
      </c>
      <c r="H77" s="58" t="e">
        <f t="shared" si="8"/>
        <v>#VALUE!</v>
      </c>
      <c r="I77" s="1"/>
    </row>
    <row r="78" spans="1:10" ht="15.75" thickBot="1" x14ac:dyDescent="0.3">
      <c r="A78" s="51">
        <v>15</v>
      </c>
      <c r="B78" s="63" t="s">
        <v>71</v>
      </c>
      <c r="C78" s="59" t="str">
        <f>IF(D70&gt;D71,C70,IF(D70=D71,IF(I70&gt;I71,C70,C71),C71))</f>
        <v xml:space="preserve">, </v>
      </c>
      <c r="D78" s="60">
        <f>IF(E78&gt;E79,2,IF(E78=E79,1,0))</f>
        <v>1</v>
      </c>
      <c r="E78" s="1"/>
      <c r="F78" s="1"/>
      <c r="G78" s="61" t="e">
        <f t="shared" si="7"/>
        <v>#DIV/0!</v>
      </c>
      <c r="H78" s="62" t="e">
        <f t="shared" si="8"/>
        <v>#DIV/0!</v>
      </c>
      <c r="I78" s="1"/>
    </row>
    <row r="79" spans="1:10" ht="15.75" thickBot="1" x14ac:dyDescent="0.3">
      <c r="A79" s="54">
        <v>15</v>
      </c>
      <c r="B79" s="64" t="s">
        <v>74</v>
      </c>
      <c r="C79" s="54" t="str">
        <f>IF(D73&lt;D72,C73,IF(D73=D72,IF(I73&lt;I72,C73,C72),C72))</f>
        <v xml:space="preserve">, </v>
      </c>
      <c r="D79" s="55">
        <f>IF(E79&gt;E78,2,IF(E79=E78,1,0))</f>
        <v>1</v>
      </c>
      <c r="E79" s="1"/>
      <c r="F79" s="56" t="str">
        <f>IF(F78="","",F78)</f>
        <v/>
      </c>
      <c r="G79" s="57" t="e">
        <f t="shared" si="7"/>
        <v>#VALUE!</v>
      </c>
      <c r="H79" s="58" t="e">
        <f t="shared" si="8"/>
        <v>#VALUE!</v>
      </c>
      <c r="I79" s="1"/>
    </row>
    <row r="80" spans="1:10" ht="15.75" thickBot="1" x14ac:dyDescent="0.3">
      <c r="A80" s="51">
        <v>18</v>
      </c>
      <c r="B80" s="63" t="s">
        <v>73</v>
      </c>
      <c r="C80" s="59" t="str">
        <f>IF(D72&gt;D73,C72,IF(D72=D73,IF(I72&gt;I73,C72,C73),C73))</f>
        <v xml:space="preserve">, </v>
      </c>
      <c r="D80" s="60">
        <f>IF(E80&gt;E81,2,IF(E80=E81,1,0))</f>
        <v>1</v>
      </c>
      <c r="E80" s="1"/>
      <c r="F80" s="1"/>
      <c r="G80" s="61" t="e">
        <f t="shared" si="7"/>
        <v>#DIV/0!</v>
      </c>
      <c r="H80" s="62" t="e">
        <f t="shared" si="8"/>
        <v>#DIV/0!</v>
      </c>
      <c r="I80" s="1"/>
    </row>
    <row r="81" spans="1:10" ht="15.75" thickBot="1" x14ac:dyDescent="0.3">
      <c r="A81" s="54">
        <v>18</v>
      </c>
      <c r="B81" s="65" t="s">
        <v>72</v>
      </c>
      <c r="C81" s="66" t="str">
        <f>IF(D71&lt;D70,C71,IF(D71=D70,IF(I71&lt;I70,C71,C70),C70))</f>
        <v xml:space="preserve">, </v>
      </c>
      <c r="D81" s="67">
        <f>IF(E81&gt;E80,2,IF(E81=E80,1,0))</f>
        <v>1</v>
      </c>
      <c r="E81" s="1"/>
      <c r="F81" s="73" t="str">
        <f>IF(F80="","",F80)</f>
        <v/>
      </c>
      <c r="G81" s="68" t="e">
        <f t="shared" si="7"/>
        <v>#VALUE!</v>
      </c>
      <c r="H81" s="69" t="e">
        <f t="shared" si="8"/>
        <v>#VALUE!</v>
      </c>
      <c r="I81" s="1"/>
    </row>
    <row r="82" spans="1:10" ht="15.75" customHeight="1" thickBot="1" x14ac:dyDescent="0.3">
      <c r="A82" s="106" t="s">
        <v>40</v>
      </c>
      <c r="B82" s="107"/>
      <c r="C82" s="5" t="s">
        <v>14</v>
      </c>
      <c r="D82" s="5" t="s">
        <v>15</v>
      </c>
      <c r="E82" s="5" t="s">
        <v>16</v>
      </c>
      <c r="F82" s="5" t="s">
        <v>17</v>
      </c>
      <c r="G82" s="5" t="s">
        <v>8</v>
      </c>
      <c r="H82" s="5" t="s">
        <v>18</v>
      </c>
      <c r="I82" s="5" t="s">
        <v>19</v>
      </c>
      <c r="J82" s="70" t="s">
        <v>28</v>
      </c>
    </row>
    <row r="83" spans="1:10" ht="15.75" thickBot="1" x14ac:dyDescent="0.3">
      <c r="A83" s="108"/>
      <c r="B83" s="109"/>
      <c r="C83" s="2" t="str">
        <f>$C$70</f>
        <v xml:space="preserve">, </v>
      </c>
      <c r="D83" s="2">
        <f t="shared" ref="D83:F86" si="9">SUMIF($C$70:$C$81,$C83,D$70:D$81)</f>
        <v>12</v>
      </c>
      <c r="E83" s="2">
        <f t="shared" si="9"/>
        <v>0</v>
      </c>
      <c r="F83" s="2">
        <f t="shared" si="9"/>
        <v>0</v>
      </c>
      <c r="G83" s="3" t="e">
        <f>TRUNC(E83/F83,3)</f>
        <v>#DIV/0!</v>
      </c>
      <c r="H83" s="3" t="e">
        <f t="array" ref="H83">MAX(IF(($C$70:$C$81=$C83),H$70:H$81))</f>
        <v>#DIV/0!</v>
      </c>
      <c r="I83" s="2">
        <f t="array" ref="I83">MAX(IF(($C$70:$C$81=$C83),I$70:I$81))</f>
        <v>0</v>
      </c>
      <c r="J83" s="71">
        <v>1</v>
      </c>
    </row>
    <row r="84" spans="1:10" ht="15.75" thickBot="1" x14ac:dyDescent="0.3">
      <c r="A84" s="108"/>
      <c r="B84" s="109"/>
      <c r="C84" s="2" t="str">
        <f>$C$71</f>
        <v xml:space="preserve">, </v>
      </c>
      <c r="D84" s="2">
        <f t="shared" si="9"/>
        <v>12</v>
      </c>
      <c r="E84" s="2">
        <f t="shared" si="9"/>
        <v>0</v>
      </c>
      <c r="F84" s="2">
        <f t="shared" si="9"/>
        <v>0</v>
      </c>
      <c r="G84" s="3" t="e">
        <f>TRUNC(E84/F84,3)</f>
        <v>#DIV/0!</v>
      </c>
      <c r="H84" s="3" t="e">
        <f t="array" ref="H84">MAX(IF(($C$70:$C$81=$C84),H$70:H$81))</f>
        <v>#DIV/0!</v>
      </c>
      <c r="I84" s="2">
        <f t="array" ref="I84">MAX(IF(($C$70:$C$81=$C84),I$70:I$81))</f>
        <v>0</v>
      </c>
      <c r="J84" s="71">
        <v>2</v>
      </c>
    </row>
    <row r="85" spans="1:10" ht="15.75" thickBot="1" x14ac:dyDescent="0.3">
      <c r="A85" s="108"/>
      <c r="B85" s="109"/>
      <c r="C85" s="2" t="str">
        <f>$C$72</f>
        <v xml:space="preserve">, </v>
      </c>
      <c r="D85" s="2">
        <f t="shared" si="9"/>
        <v>12</v>
      </c>
      <c r="E85" s="2">
        <f t="shared" si="9"/>
        <v>0</v>
      </c>
      <c r="F85" s="2">
        <f t="shared" si="9"/>
        <v>0</v>
      </c>
      <c r="G85" s="3" t="e">
        <f>TRUNC(E85/F85,3)</f>
        <v>#DIV/0!</v>
      </c>
      <c r="H85" s="3" t="e">
        <f t="array" ref="H85">MAX(IF(($C$70:$C$81=$C85),H$70:H$81))</f>
        <v>#DIV/0!</v>
      </c>
      <c r="I85" s="2">
        <f t="array" ref="I85">MAX(IF(($C$70:$C$81=$C85),I$70:I$81))</f>
        <v>0</v>
      </c>
      <c r="J85" s="72">
        <v>3</v>
      </c>
    </row>
    <row r="86" spans="1:10" ht="15.75" thickBot="1" x14ac:dyDescent="0.3">
      <c r="A86" s="110"/>
      <c r="B86" s="111"/>
      <c r="C86" s="2" t="str">
        <f>$C$73</f>
        <v xml:space="preserve">, </v>
      </c>
      <c r="D86" s="2">
        <f t="shared" si="9"/>
        <v>12</v>
      </c>
      <c r="E86" s="2">
        <f t="shared" si="9"/>
        <v>0</v>
      </c>
      <c r="F86" s="2">
        <f t="shared" si="9"/>
        <v>0</v>
      </c>
      <c r="G86" s="3" t="e">
        <f>TRUNC(E86/F86,3)</f>
        <v>#DIV/0!</v>
      </c>
      <c r="H86" s="3" t="e">
        <f t="array" ref="H86">MAX(IF(($C$70:$C$81=$C86),H$70:H$81))</f>
        <v>#DIV/0!</v>
      </c>
      <c r="I86" s="2">
        <f t="array" ref="I86">MAX(IF(($C$70:$C$81=$C86),I$70:I$81))</f>
        <v>0</v>
      </c>
      <c r="J86" s="72">
        <v>4</v>
      </c>
    </row>
    <row r="90" spans="1:10" x14ac:dyDescent="0.25">
      <c r="A90" s="102" t="s">
        <v>46</v>
      </c>
      <c r="B90" s="103"/>
      <c r="C90" s="103"/>
      <c r="D90" s="103"/>
      <c r="E90" s="103"/>
      <c r="F90" s="103"/>
      <c r="G90" s="103"/>
      <c r="H90" s="103"/>
      <c r="I90" s="103"/>
      <c r="J90" s="104"/>
    </row>
    <row r="91" spans="1:10" ht="15.75" thickBot="1" x14ac:dyDescent="0.3">
      <c r="A91" s="79" t="s">
        <v>14</v>
      </c>
      <c r="B91" s="79" t="s">
        <v>7</v>
      </c>
      <c r="C91" s="79" t="s">
        <v>47</v>
      </c>
      <c r="D91" s="79" t="s">
        <v>15</v>
      </c>
      <c r="E91" s="79" t="s">
        <v>16</v>
      </c>
      <c r="F91" s="79" t="s">
        <v>17</v>
      </c>
      <c r="G91" s="79" t="s">
        <v>8</v>
      </c>
      <c r="H91" s="79" t="s">
        <v>18</v>
      </c>
      <c r="I91" s="79" t="s">
        <v>19</v>
      </c>
      <c r="J91" s="74" t="s">
        <v>48</v>
      </c>
    </row>
    <row r="92" spans="1:10" ht="15.75" thickBot="1" x14ac:dyDescent="0.3">
      <c r="A92" s="80" t="str">
        <f>$D$20</f>
        <v xml:space="preserve">, </v>
      </c>
      <c r="B92" s="80" t="str">
        <f t="shared" ref="B92:B103" si="10">VLOOKUP(A92,$D$12:$F$23,3,0)</f>
        <v>A</v>
      </c>
      <c r="C92" s="80">
        <f t="shared" ref="C92:C103" si="11">IF($B92="A",VLOOKUP($A92,$C$41:$J$44,8,0),IF($B92="B",VLOOKUP($A92,$C$62:$J$65,8,0),VLOOKUP($A92,$C$83:$J$86,8,0)))</f>
        <v>1</v>
      </c>
      <c r="D92" s="80">
        <f t="shared" ref="D92:D103" si="12">IF($B92="A",VLOOKUP($A92,$C$41:$J$44,2,0),IF($B92="B",VLOOKUP($A92,$C$62:$J$65,2,0),VLOOKUP($A92,$C$83:$J$86,2,0)))</f>
        <v>12</v>
      </c>
      <c r="E92" s="80">
        <f t="shared" ref="E92:E103" si="13">IF($B92="A",VLOOKUP($A92,$C$41:$J$44,3,0),IF($B92="B",VLOOKUP($A92,$C$62:$J$65,3,0),VLOOKUP($A92,$C$83:$J$86,3,0)))</f>
        <v>0</v>
      </c>
      <c r="F92" s="80">
        <f t="shared" ref="F92:F103" si="14">IF($B92="A",VLOOKUP($A92,$C$41:$J$44,4,0),IF($B92="B",VLOOKUP($A92,$C$62:$J$65,4,0),VLOOKUP($A92,$C$83:$J$86,4,0)))</f>
        <v>0</v>
      </c>
      <c r="G92" s="81" t="e">
        <f t="shared" ref="G92:G103" si="15">TRUNC(E92/F92,3)</f>
        <v>#DIV/0!</v>
      </c>
      <c r="H92" s="81" t="e">
        <f t="shared" ref="H92:H103" si="16">IF($B92="A",VLOOKUP($A92,$C$41:$J$44,6,0),IF($B92="B",VLOOKUP($A92,$C$62:$J$65,6,0),VLOOKUP($A92,$C$83:$J$86,6,0)))</f>
        <v>#DIV/0!</v>
      </c>
      <c r="I92" s="82">
        <f t="shared" ref="I92:I103" si="17">IF($B92="A",VLOOKUP($A92,$C$41:$J$44,7,0),IF($B92="B",VLOOKUP($A92,$C$62:$J$65,7,0),VLOOKUP($A92,$C$83:$J$86,7,0)))</f>
        <v>0</v>
      </c>
      <c r="J92" s="75">
        <v>1</v>
      </c>
    </row>
    <row r="93" spans="1:10" ht="15.75" thickBot="1" x14ac:dyDescent="0.3">
      <c r="A93" s="80" t="str">
        <f>$D$19</f>
        <v xml:space="preserve">, </v>
      </c>
      <c r="B93" s="80" t="str">
        <f t="shared" si="10"/>
        <v>A</v>
      </c>
      <c r="C93" s="80">
        <f t="shared" si="11"/>
        <v>1</v>
      </c>
      <c r="D93" s="80">
        <f t="shared" si="12"/>
        <v>12</v>
      </c>
      <c r="E93" s="80">
        <f t="shared" si="13"/>
        <v>0</v>
      </c>
      <c r="F93" s="80">
        <f t="shared" si="14"/>
        <v>0</v>
      </c>
      <c r="G93" s="81" t="e">
        <f t="shared" si="15"/>
        <v>#DIV/0!</v>
      </c>
      <c r="H93" s="81" t="e">
        <f t="shared" si="16"/>
        <v>#DIV/0!</v>
      </c>
      <c r="I93" s="82">
        <f t="shared" si="17"/>
        <v>0</v>
      </c>
      <c r="J93" s="75">
        <v>2</v>
      </c>
    </row>
    <row r="94" spans="1:10" ht="15.75" thickBot="1" x14ac:dyDescent="0.3">
      <c r="A94" s="80" t="str">
        <f>$D$15</f>
        <v xml:space="preserve">, </v>
      </c>
      <c r="B94" s="80" t="str">
        <f t="shared" si="10"/>
        <v>A</v>
      </c>
      <c r="C94" s="80">
        <f t="shared" si="11"/>
        <v>1</v>
      </c>
      <c r="D94" s="80">
        <f t="shared" si="12"/>
        <v>12</v>
      </c>
      <c r="E94" s="80">
        <f t="shared" si="13"/>
        <v>0</v>
      </c>
      <c r="F94" s="80">
        <f t="shared" si="14"/>
        <v>0</v>
      </c>
      <c r="G94" s="81" t="e">
        <f t="shared" si="15"/>
        <v>#DIV/0!</v>
      </c>
      <c r="H94" s="81" t="e">
        <f t="shared" si="16"/>
        <v>#DIV/0!</v>
      </c>
      <c r="I94" s="82">
        <f t="shared" si="17"/>
        <v>0</v>
      </c>
      <c r="J94" s="75">
        <v>3</v>
      </c>
    </row>
    <row r="95" spans="1:10" ht="15.75" thickBot="1" x14ac:dyDescent="0.3">
      <c r="A95" s="80" t="str">
        <f>$D$16</f>
        <v xml:space="preserve">, </v>
      </c>
      <c r="B95" s="80" t="str">
        <f t="shared" si="10"/>
        <v>A</v>
      </c>
      <c r="C95" s="80">
        <f t="shared" si="11"/>
        <v>1</v>
      </c>
      <c r="D95" s="80">
        <f t="shared" si="12"/>
        <v>12</v>
      </c>
      <c r="E95" s="80">
        <f t="shared" si="13"/>
        <v>0</v>
      </c>
      <c r="F95" s="80">
        <f t="shared" si="14"/>
        <v>0</v>
      </c>
      <c r="G95" s="81" t="e">
        <f t="shared" si="15"/>
        <v>#DIV/0!</v>
      </c>
      <c r="H95" s="81" t="e">
        <f t="shared" si="16"/>
        <v>#DIV/0!</v>
      </c>
      <c r="I95" s="82">
        <f t="shared" si="17"/>
        <v>0</v>
      </c>
      <c r="J95" s="75">
        <v>4</v>
      </c>
    </row>
    <row r="96" spans="1:10" ht="15.75" thickBot="1" x14ac:dyDescent="0.3">
      <c r="A96" s="80" t="str">
        <f>$D$23</f>
        <v xml:space="preserve">, </v>
      </c>
      <c r="B96" s="80" t="str">
        <f t="shared" si="10"/>
        <v>A</v>
      </c>
      <c r="C96" s="80">
        <f t="shared" si="11"/>
        <v>1</v>
      </c>
      <c r="D96" s="80">
        <f t="shared" si="12"/>
        <v>12</v>
      </c>
      <c r="E96" s="80">
        <f t="shared" si="13"/>
        <v>0</v>
      </c>
      <c r="F96" s="80">
        <f t="shared" si="14"/>
        <v>0</v>
      </c>
      <c r="G96" s="81" t="e">
        <f t="shared" si="15"/>
        <v>#DIV/0!</v>
      </c>
      <c r="H96" s="81" t="e">
        <f t="shared" si="16"/>
        <v>#DIV/0!</v>
      </c>
      <c r="I96" s="82">
        <f t="shared" si="17"/>
        <v>0</v>
      </c>
      <c r="J96" s="75">
        <v>5</v>
      </c>
    </row>
    <row r="97" spans="1:10" ht="15.75" thickBot="1" x14ac:dyDescent="0.3">
      <c r="A97" s="80" t="str">
        <f>$D$14</f>
        <v xml:space="preserve">, </v>
      </c>
      <c r="B97" s="80" t="str">
        <f t="shared" si="10"/>
        <v>A</v>
      </c>
      <c r="C97" s="80">
        <f t="shared" si="11"/>
        <v>1</v>
      </c>
      <c r="D97" s="80">
        <f t="shared" si="12"/>
        <v>12</v>
      </c>
      <c r="E97" s="80">
        <f t="shared" si="13"/>
        <v>0</v>
      </c>
      <c r="F97" s="80">
        <f t="shared" si="14"/>
        <v>0</v>
      </c>
      <c r="G97" s="81" t="e">
        <f t="shared" si="15"/>
        <v>#DIV/0!</v>
      </c>
      <c r="H97" s="81" t="e">
        <f t="shared" si="16"/>
        <v>#DIV/0!</v>
      </c>
      <c r="I97" s="82">
        <f t="shared" si="17"/>
        <v>0</v>
      </c>
      <c r="J97" s="75">
        <v>6</v>
      </c>
    </row>
    <row r="98" spans="1:10" ht="15.75" thickBot="1" x14ac:dyDescent="0.3">
      <c r="A98" s="80" t="str">
        <f>$D$21</f>
        <v xml:space="preserve">, </v>
      </c>
      <c r="B98" s="80" t="str">
        <f t="shared" si="10"/>
        <v>A</v>
      </c>
      <c r="C98" s="80">
        <f t="shared" si="11"/>
        <v>1</v>
      </c>
      <c r="D98" s="80">
        <f t="shared" si="12"/>
        <v>12</v>
      </c>
      <c r="E98" s="80">
        <f t="shared" si="13"/>
        <v>0</v>
      </c>
      <c r="F98" s="80">
        <f t="shared" si="14"/>
        <v>0</v>
      </c>
      <c r="G98" s="81" t="e">
        <f t="shared" si="15"/>
        <v>#DIV/0!</v>
      </c>
      <c r="H98" s="81" t="e">
        <f t="shared" si="16"/>
        <v>#DIV/0!</v>
      </c>
      <c r="I98" s="82">
        <f t="shared" si="17"/>
        <v>0</v>
      </c>
      <c r="J98" s="75">
        <v>7</v>
      </c>
    </row>
    <row r="99" spans="1:10" ht="15.75" thickBot="1" x14ac:dyDescent="0.3">
      <c r="A99" s="80" t="str">
        <f>$D$17</f>
        <v xml:space="preserve">, </v>
      </c>
      <c r="B99" s="80" t="str">
        <f t="shared" si="10"/>
        <v>A</v>
      </c>
      <c r="C99" s="80">
        <f t="shared" si="11"/>
        <v>1</v>
      </c>
      <c r="D99" s="80">
        <f t="shared" si="12"/>
        <v>12</v>
      </c>
      <c r="E99" s="80">
        <f t="shared" si="13"/>
        <v>0</v>
      </c>
      <c r="F99" s="80">
        <f t="shared" si="14"/>
        <v>0</v>
      </c>
      <c r="G99" s="81" t="e">
        <f t="shared" si="15"/>
        <v>#DIV/0!</v>
      </c>
      <c r="H99" s="81" t="e">
        <f t="shared" si="16"/>
        <v>#DIV/0!</v>
      </c>
      <c r="I99" s="82">
        <f t="shared" si="17"/>
        <v>0</v>
      </c>
      <c r="J99" s="75">
        <v>8</v>
      </c>
    </row>
    <row r="100" spans="1:10" ht="15.75" thickBot="1" x14ac:dyDescent="0.3">
      <c r="A100" s="80" t="str">
        <f>$D$13</f>
        <v xml:space="preserve">, </v>
      </c>
      <c r="B100" s="80" t="str">
        <f t="shared" si="10"/>
        <v>A</v>
      </c>
      <c r="C100" s="80">
        <f t="shared" si="11"/>
        <v>1</v>
      </c>
      <c r="D100" s="80">
        <f t="shared" si="12"/>
        <v>12</v>
      </c>
      <c r="E100" s="80">
        <f t="shared" si="13"/>
        <v>0</v>
      </c>
      <c r="F100" s="80">
        <f t="shared" si="14"/>
        <v>0</v>
      </c>
      <c r="G100" s="81" t="e">
        <f t="shared" si="15"/>
        <v>#DIV/0!</v>
      </c>
      <c r="H100" s="81" t="e">
        <f t="shared" si="16"/>
        <v>#DIV/0!</v>
      </c>
      <c r="I100" s="82">
        <f t="shared" si="17"/>
        <v>0</v>
      </c>
      <c r="J100" s="76">
        <v>9</v>
      </c>
    </row>
    <row r="101" spans="1:10" ht="15.75" thickBot="1" x14ac:dyDescent="0.3">
      <c r="A101" s="80" t="str">
        <f>$D$12</f>
        <v xml:space="preserve">, </v>
      </c>
      <c r="B101" s="80" t="str">
        <f t="shared" si="10"/>
        <v>A</v>
      </c>
      <c r="C101" s="80">
        <f t="shared" si="11"/>
        <v>1</v>
      </c>
      <c r="D101" s="80">
        <f t="shared" si="12"/>
        <v>12</v>
      </c>
      <c r="E101" s="80">
        <f t="shared" si="13"/>
        <v>0</v>
      </c>
      <c r="F101" s="80">
        <f t="shared" si="14"/>
        <v>0</v>
      </c>
      <c r="G101" s="81" t="e">
        <f t="shared" si="15"/>
        <v>#DIV/0!</v>
      </c>
      <c r="H101" s="81" t="e">
        <f t="shared" si="16"/>
        <v>#DIV/0!</v>
      </c>
      <c r="I101" s="82">
        <f t="shared" si="17"/>
        <v>0</v>
      </c>
      <c r="J101" s="76">
        <v>10</v>
      </c>
    </row>
    <row r="102" spans="1:10" ht="15.75" thickBot="1" x14ac:dyDescent="0.3">
      <c r="A102" s="80" t="str">
        <f>$D$22</f>
        <v xml:space="preserve">, </v>
      </c>
      <c r="B102" s="80" t="str">
        <f t="shared" si="10"/>
        <v>A</v>
      </c>
      <c r="C102" s="80">
        <f t="shared" si="11"/>
        <v>1</v>
      </c>
      <c r="D102" s="80">
        <f t="shared" si="12"/>
        <v>12</v>
      </c>
      <c r="E102" s="80">
        <f t="shared" si="13"/>
        <v>0</v>
      </c>
      <c r="F102" s="80">
        <f t="shared" si="14"/>
        <v>0</v>
      </c>
      <c r="G102" s="81" t="e">
        <f t="shared" si="15"/>
        <v>#DIV/0!</v>
      </c>
      <c r="H102" s="81" t="e">
        <f t="shared" si="16"/>
        <v>#DIV/0!</v>
      </c>
      <c r="I102" s="82">
        <f t="shared" si="17"/>
        <v>0</v>
      </c>
      <c r="J102" s="76">
        <v>11</v>
      </c>
    </row>
    <row r="103" spans="1:10" ht="15.75" thickBot="1" x14ac:dyDescent="0.3">
      <c r="A103" s="80" t="str">
        <f>$D$18</f>
        <v xml:space="preserve">, </v>
      </c>
      <c r="B103" s="80" t="str">
        <f t="shared" si="10"/>
        <v>A</v>
      </c>
      <c r="C103" s="80">
        <f t="shared" si="11"/>
        <v>1</v>
      </c>
      <c r="D103" s="80">
        <f t="shared" si="12"/>
        <v>12</v>
      </c>
      <c r="E103" s="80">
        <f t="shared" si="13"/>
        <v>0</v>
      </c>
      <c r="F103" s="80">
        <f t="shared" si="14"/>
        <v>0</v>
      </c>
      <c r="G103" s="81" t="e">
        <f t="shared" si="15"/>
        <v>#DIV/0!</v>
      </c>
      <c r="H103" s="81" t="e">
        <f t="shared" si="16"/>
        <v>#DIV/0!</v>
      </c>
      <c r="I103" s="82">
        <f t="shared" si="17"/>
        <v>0</v>
      </c>
      <c r="J103" s="76">
        <v>12</v>
      </c>
    </row>
    <row r="106" spans="1:10" x14ac:dyDescent="0.25">
      <c r="A106" s="102" t="s">
        <v>49</v>
      </c>
      <c r="B106" s="103"/>
      <c r="C106" s="103"/>
      <c r="D106" s="103"/>
      <c r="E106" s="103"/>
      <c r="F106" s="103"/>
      <c r="G106" s="103"/>
      <c r="H106" s="103"/>
      <c r="I106" s="103"/>
      <c r="J106" s="104"/>
    </row>
    <row r="107" spans="1:10" ht="15.75" thickBot="1" x14ac:dyDescent="0.3">
      <c r="A107" s="47" t="s">
        <v>36</v>
      </c>
      <c r="B107" s="47" t="s">
        <v>13</v>
      </c>
      <c r="C107" s="47" t="s">
        <v>14</v>
      </c>
      <c r="D107" s="47" t="s">
        <v>15</v>
      </c>
      <c r="E107" s="48" t="s">
        <v>16</v>
      </c>
      <c r="F107" s="48" t="s">
        <v>17</v>
      </c>
      <c r="G107" s="47" t="s">
        <v>8</v>
      </c>
      <c r="H107" s="47" t="s">
        <v>18</v>
      </c>
      <c r="I107" s="48" t="s">
        <v>19</v>
      </c>
      <c r="J107" s="48" t="s">
        <v>59</v>
      </c>
    </row>
    <row r="108" spans="1:10" ht="15.75" thickBot="1" x14ac:dyDescent="0.3">
      <c r="A108" s="51">
        <v>19</v>
      </c>
      <c r="B108" s="51" t="s">
        <v>50</v>
      </c>
      <c r="C108" s="51" t="str">
        <f>$A$92</f>
        <v xml:space="preserve">, </v>
      </c>
      <c r="D108" s="49">
        <f>IF(E108&gt;E109,2,IF(E108&lt;E109,0,IF(J108&gt;J109,2,0)))</f>
        <v>0</v>
      </c>
      <c r="E108" s="1"/>
      <c r="F108" s="1"/>
      <c r="G108" s="52" t="e">
        <f t="shared" ref="G108:G109" si="18">TRUNC(E108/F108,3)</f>
        <v>#DIV/0!</v>
      </c>
      <c r="H108" s="53" t="str">
        <f t="shared" ref="H108:H109" si="19">IF(D108&gt;0,G108,"-,---")</f>
        <v>-,---</v>
      </c>
      <c r="I108" s="1"/>
      <c r="J108" s="1"/>
    </row>
    <row r="109" spans="1:10" ht="15.75" thickBot="1" x14ac:dyDescent="0.3">
      <c r="A109" s="54">
        <v>19</v>
      </c>
      <c r="B109" s="54" t="s">
        <v>51</v>
      </c>
      <c r="C109" s="54" t="str">
        <f>$A$99</f>
        <v xml:space="preserve">, </v>
      </c>
      <c r="D109" s="55" t="b">
        <f>IF(E109&gt;E108,2,IF(E109&lt;E108,0,IF(J109&gt;J108,2,IF(J109&lt;J108,0))))</f>
        <v>0</v>
      </c>
      <c r="E109" s="1"/>
      <c r="F109" s="77" t="str">
        <f>IF(F108="","",F108)</f>
        <v/>
      </c>
      <c r="G109" s="57" t="e">
        <f t="shared" si="18"/>
        <v>#VALUE!</v>
      </c>
      <c r="H109" s="58" t="e">
        <f t="shared" si="19"/>
        <v>#VALUE!</v>
      </c>
      <c r="I109" s="1"/>
      <c r="J109" s="1"/>
    </row>
    <row r="110" spans="1:10" ht="15.75" thickBot="1" x14ac:dyDescent="0.3">
      <c r="A110" s="51">
        <v>20</v>
      </c>
      <c r="B110" s="51" t="s">
        <v>52</v>
      </c>
      <c r="C110" s="51" t="str">
        <f>$A$93</f>
        <v xml:space="preserve">, </v>
      </c>
      <c r="D110" s="49">
        <f>IF(E110&gt;E111,2,IF(E110&lt;E111,0,IF(J110&gt;J111,2,0)))</f>
        <v>0</v>
      </c>
      <c r="E110" s="1"/>
      <c r="F110" s="1"/>
      <c r="G110" s="52" t="e">
        <f t="shared" ref="G110:G115" si="20">TRUNC(E110/F110,3)</f>
        <v>#DIV/0!</v>
      </c>
      <c r="H110" s="53" t="str">
        <f t="shared" ref="H110:H115" si="21">IF(D110&gt;0,G110,"-,---")</f>
        <v>-,---</v>
      </c>
      <c r="I110" s="1"/>
      <c r="J110" s="1"/>
    </row>
    <row r="111" spans="1:10" ht="15.75" thickBot="1" x14ac:dyDescent="0.3">
      <c r="A111" s="54">
        <v>20</v>
      </c>
      <c r="B111" s="54" t="s">
        <v>53</v>
      </c>
      <c r="C111" s="54" t="str">
        <f>$A$98</f>
        <v xml:space="preserve">, </v>
      </c>
      <c r="D111" s="55" t="b">
        <f>IF(E111&gt;E110,2,IF(E111&lt;E110,0,IF(J111&gt;J110,2,IF(J111&lt;J110,0))))</f>
        <v>0</v>
      </c>
      <c r="E111" s="1"/>
      <c r="F111" s="77" t="str">
        <f>IF(F110="","",F110)</f>
        <v/>
      </c>
      <c r="G111" s="57" t="e">
        <f t="shared" si="20"/>
        <v>#VALUE!</v>
      </c>
      <c r="H111" s="58" t="e">
        <f t="shared" si="21"/>
        <v>#VALUE!</v>
      </c>
      <c r="I111" s="1"/>
      <c r="J111" s="1"/>
    </row>
    <row r="112" spans="1:10" ht="15.75" thickBot="1" x14ac:dyDescent="0.3">
      <c r="A112" s="51">
        <v>21</v>
      </c>
      <c r="B112" s="51" t="s">
        <v>54</v>
      </c>
      <c r="C112" s="51" t="str">
        <f>$A$94</f>
        <v xml:space="preserve">, </v>
      </c>
      <c r="D112" s="49">
        <f>IF(E112&gt;E113,2,IF(E112&lt;E113,0,IF(J112&gt;J113,2,0)))</f>
        <v>0</v>
      </c>
      <c r="E112" s="1"/>
      <c r="F112" s="1"/>
      <c r="G112" s="52" t="e">
        <f t="shared" si="20"/>
        <v>#DIV/0!</v>
      </c>
      <c r="H112" s="53" t="str">
        <f t="shared" si="21"/>
        <v>-,---</v>
      </c>
      <c r="I112" s="1"/>
      <c r="J112" s="1"/>
    </row>
    <row r="113" spans="1:10" ht="15.75" thickBot="1" x14ac:dyDescent="0.3">
      <c r="A113" s="54">
        <v>21</v>
      </c>
      <c r="B113" s="54" t="s">
        <v>55</v>
      </c>
      <c r="C113" s="54" t="str">
        <f>$A$97</f>
        <v xml:space="preserve">, </v>
      </c>
      <c r="D113" s="55" t="b">
        <f>IF(E113&gt;E112,2,IF(E113&lt;E112,0,IF(J113&gt;J112,2,IF(J113&lt;J112,0))))</f>
        <v>0</v>
      </c>
      <c r="E113" s="1"/>
      <c r="F113" s="77" t="str">
        <f>IF(F112="","",F112)</f>
        <v/>
      </c>
      <c r="G113" s="57" t="e">
        <f t="shared" si="20"/>
        <v>#VALUE!</v>
      </c>
      <c r="H113" s="58" t="e">
        <f t="shared" si="21"/>
        <v>#VALUE!</v>
      </c>
      <c r="I113" s="1"/>
      <c r="J113" s="1"/>
    </row>
    <row r="114" spans="1:10" ht="15.75" thickBot="1" x14ac:dyDescent="0.3">
      <c r="A114" s="51">
        <v>22</v>
      </c>
      <c r="B114" s="51" t="s">
        <v>56</v>
      </c>
      <c r="C114" s="51" t="str">
        <f>$A$95</f>
        <v xml:space="preserve">, </v>
      </c>
      <c r="D114" s="49">
        <f>IF(E114&gt;E115,2,IF(E114&lt;E115,0,IF(J114&gt;J115,2,0)))</f>
        <v>0</v>
      </c>
      <c r="E114" s="1"/>
      <c r="F114" s="1"/>
      <c r="G114" s="52" t="e">
        <f t="shared" si="20"/>
        <v>#DIV/0!</v>
      </c>
      <c r="H114" s="53" t="str">
        <f t="shared" si="21"/>
        <v>-,---</v>
      </c>
      <c r="I114" s="1"/>
      <c r="J114" s="1"/>
    </row>
    <row r="115" spans="1:10" ht="15.75" thickBot="1" x14ac:dyDescent="0.3">
      <c r="A115" s="54">
        <v>22</v>
      </c>
      <c r="B115" s="54" t="s">
        <v>57</v>
      </c>
      <c r="C115" s="54" t="str">
        <f>$A$96</f>
        <v xml:space="preserve">, </v>
      </c>
      <c r="D115" s="55" t="b">
        <f>IF(E115&gt;E114,2,IF(E115&lt;E114,0,IF(J115&gt;J114,2,IF(J115&lt;J114,0))))</f>
        <v>0</v>
      </c>
      <c r="E115" s="1"/>
      <c r="F115" s="77" t="str">
        <f>IF(F114="","",F114)</f>
        <v/>
      </c>
      <c r="G115" s="57" t="e">
        <f t="shared" si="20"/>
        <v>#VALUE!</v>
      </c>
      <c r="H115" s="58" t="e">
        <f t="shared" si="21"/>
        <v>#VALUE!</v>
      </c>
      <c r="I115" s="1"/>
      <c r="J115" s="1"/>
    </row>
    <row r="118" spans="1:10" x14ac:dyDescent="0.25">
      <c r="B118" s="102" t="s">
        <v>60</v>
      </c>
      <c r="C118" s="103"/>
      <c r="D118" s="103"/>
      <c r="E118" s="103"/>
      <c r="F118" s="103"/>
      <c r="G118" s="103"/>
      <c r="H118" s="103"/>
      <c r="I118" s="103"/>
      <c r="J118" s="104"/>
    </row>
    <row r="119" spans="1:10" ht="15.75" thickBot="1" x14ac:dyDescent="0.3">
      <c r="B119" s="79" t="s">
        <v>14</v>
      </c>
      <c r="C119" s="79" t="s">
        <v>61</v>
      </c>
      <c r="D119" s="79" t="s">
        <v>15</v>
      </c>
      <c r="E119" s="79" t="s">
        <v>16</v>
      </c>
      <c r="F119" s="79" t="s">
        <v>17</v>
      </c>
      <c r="G119" s="79" t="s">
        <v>8</v>
      </c>
      <c r="H119" s="79" t="s">
        <v>18</v>
      </c>
      <c r="I119" s="79" t="s">
        <v>19</v>
      </c>
      <c r="J119" s="74" t="s">
        <v>48</v>
      </c>
    </row>
    <row r="120" spans="1:10" ht="15.75" thickBot="1" x14ac:dyDescent="0.3">
      <c r="B120" s="80" t="str">
        <f>$A$92</f>
        <v xml:space="preserve">, </v>
      </c>
      <c r="C120" s="80">
        <f t="shared" ref="C120:C127" si="22">VLOOKUP(B120,$C$108:$D$115,2,0)</f>
        <v>0</v>
      </c>
      <c r="D120" s="80">
        <f t="shared" ref="D120:D127" si="23">VLOOKUP($B120,$A$92:$I$103,4,0)+VLOOKUP($B120,$C$108:$I$115,2,0)</f>
        <v>12</v>
      </c>
      <c r="E120" s="80">
        <f t="shared" ref="E120:E127" si="24">VLOOKUP($B120,$A$92:$I$103,5,0)+VLOOKUP($B120,$C$108:$I$115,3,0)</f>
        <v>0</v>
      </c>
      <c r="F120" s="80">
        <f t="shared" ref="F120:F127" si="25">VLOOKUP($B120,$A$92:$I$103,6,0)+VLOOKUP($B120,$C$108:$I$115,4,0)</f>
        <v>0</v>
      </c>
      <c r="G120" s="81" t="e">
        <f t="shared" ref="G120:G127" si="26">TRUNC(E120/F120,3)</f>
        <v>#DIV/0!</v>
      </c>
      <c r="H120" s="81" t="e">
        <f t="array" ref="H120">MAX(IF($A$92:$A$103=$B120,H$92:H$103),IF($C$108:$C$115=$B120,H$108:H$115))</f>
        <v>#DIV/0!</v>
      </c>
      <c r="I120" s="82">
        <f t="array" ref="I120">MAX(IF($A$92:$A$103=$B120,I$92:I$103),IF($C$108:$C$115=$B120,I$108:I$115))</f>
        <v>0</v>
      </c>
      <c r="J120" s="75">
        <v>1</v>
      </c>
    </row>
    <row r="121" spans="1:10" ht="15.75" thickBot="1" x14ac:dyDescent="0.3">
      <c r="B121" s="80" t="str">
        <f>$A$93</f>
        <v xml:space="preserve">, </v>
      </c>
      <c r="C121" s="80">
        <f t="shared" si="22"/>
        <v>0</v>
      </c>
      <c r="D121" s="80">
        <f t="shared" si="23"/>
        <v>12</v>
      </c>
      <c r="E121" s="80">
        <f t="shared" si="24"/>
        <v>0</v>
      </c>
      <c r="F121" s="80">
        <f t="shared" si="25"/>
        <v>0</v>
      </c>
      <c r="G121" s="81" t="e">
        <f t="shared" si="26"/>
        <v>#DIV/0!</v>
      </c>
      <c r="H121" s="81" t="e">
        <f t="array" ref="H121">MAX(IF($A$92:$A$103=$B121,H$92:H$103),IF($C$108:$C$115=$B121,H$108:H$115))</f>
        <v>#DIV/0!</v>
      </c>
      <c r="I121" s="82">
        <f t="array" ref="I121">MAX(IF($A$92:$A$103=$B121,I$92:I$103),IF($C$108:$C$115=$B121,I$108:I$115))</f>
        <v>0</v>
      </c>
      <c r="J121" s="75">
        <v>2</v>
      </c>
    </row>
    <row r="122" spans="1:10" ht="15.75" thickBot="1" x14ac:dyDescent="0.3">
      <c r="B122" s="80" t="str">
        <f>$A$96</f>
        <v xml:space="preserve">, </v>
      </c>
      <c r="C122" s="80">
        <f t="shared" si="22"/>
        <v>0</v>
      </c>
      <c r="D122" s="80">
        <f t="shared" si="23"/>
        <v>12</v>
      </c>
      <c r="E122" s="80">
        <f t="shared" si="24"/>
        <v>0</v>
      </c>
      <c r="F122" s="80">
        <f t="shared" si="25"/>
        <v>0</v>
      </c>
      <c r="G122" s="81" t="e">
        <f t="shared" si="26"/>
        <v>#DIV/0!</v>
      </c>
      <c r="H122" s="81" t="e">
        <f t="array" ref="H122">MAX(IF($A$92:$A$103=$B122,H$92:H$103),IF($C$108:$C$115=$B122,H$108:H$115))</f>
        <v>#DIV/0!</v>
      </c>
      <c r="I122" s="82">
        <f t="array" ref="I122">MAX(IF($A$92:$A$103=$B122,I$92:I$103),IF($C$108:$C$115=$B122,I$108:I$115))</f>
        <v>0</v>
      </c>
      <c r="J122" s="75">
        <v>3</v>
      </c>
    </row>
    <row r="123" spans="1:10" ht="15.75" thickBot="1" x14ac:dyDescent="0.3">
      <c r="B123" s="80" t="str">
        <f>$A$97</f>
        <v xml:space="preserve">, </v>
      </c>
      <c r="C123" s="80">
        <f t="shared" si="22"/>
        <v>0</v>
      </c>
      <c r="D123" s="80">
        <f t="shared" si="23"/>
        <v>12</v>
      </c>
      <c r="E123" s="80">
        <f t="shared" si="24"/>
        <v>0</v>
      </c>
      <c r="F123" s="80">
        <f t="shared" si="25"/>
        <v>0</v>
      </c>
      <c r="G123" s="81" t="e">
        <f t="shared" si="26"/>
        <v>#DIV/0!</v>
      </c>
      <c r="H123" s="81" t="e">
        <f t="array" ref="H123">MAX(IF($A$92:$A$103=$B123,H$92:H$103),IF($C$108:$C$115=$B123,H$108:H$115))</f>
        <v>#DIV/0!</v>
      </c>
      <c r="I123" s="82">
        <f t="array" ref="I123">MAX(IF($A$92:$A$103=$B123,I$92:I$103),IF($C$108:$C$115=$B123,I$108:I$115))</f>
        <v>0</v>
      </c>
      <c r="J123" s="75">
        <v>4</v>
      </c>
    </row>
    <row r="124" spans="1:10" ht="15.75" thickBot="1" x14ac:dyDescent="0.3">
      <c r="B124" s="80" t="str">
        <f>$A$94</f>
        <v xml:space="preserve">, </v>
      </c>
      <c r="C124" s="80">
        <f t="shared" si="22"/>
        <v>0</v>
      </c>
      <c r="D124" s="80">
        <f t="shared" si="23"/>
        <v>12</v>
      </c>
      <c r="E124" s="80">
        <f t="shared" si="24"/>
        <v>0</v>
      </c>
      <c r="F124" s="80">
        <f t="shared" si="25"/>
        <v>0</v>
      </c>
      <c r="G124" s="81" t="e">
        <f t="shared" si="26"/>
        <v>#DIV/0!</v>
      </c>
      <c r="H124" s="81" t="e">
        <f t="array" ref="H124">MAX(IF($A$92:$A$103=$B124,H$92:H$103),IF($C$108:$C$115=$B124,H$108:H$115))</f>
        <v>#DIV/0!</v>
      </c>
      <c r="I124" s="82">
        <f t="array" ref="I124">MAX(IF($A$92:$A$103=$B124,I$92:I$103),IF($C$108:$C$115=$B124,I$108:I$115))</f>
        <v>0</v>
      </c>
      <c r="J124" s="75">
        <v>5</v>
      </c>
    </row>
    <row r="125" spans="1:10" ht="15.75" thickBot="1" x14ac:dyDescent="0.3">
      <c r="B125" s="80" t="str">
        <f>$A$95</f>
        <v xml:space="preserve">, </v>
      </c>
      <c r="C125" s="80">
        <f t="shared" si="22"/>
        <v>0</v>
      </c>
      <c r="D125" s="80">
        <f t="shared" si="23"/>
        <v>12</v>
      </c>
      <c r="E125" s="80">
        <f t="shared" si="24"/>
        <v>0</v>
      </c>
      <c r="F125" s="80">
        <f t="shared" si="25"/>
        <v>0</v>
      </c>
      <c r="G125" s="81" t="e">
        <f t="shared" si="26"/>
        <v>#DIV/0!</v>
      </c>
      <c r="H125" s="81" t="e">
        <f t="array" ref="H125">MAX(IF($A$92:$A$103=$B125,H$92:H$103),IF($C$108:$C$115=$B125,H$108:H$115))</f>
        <v>#DIV/0!</v>
      </c>
      <c r="I125" s="82">
        <f t="array" ref="I125">MAX(IF($A$92:$A$103=$B125,I$92:I$103),IF($C$108:$C$115=$B125,I$108:I$115))</f>
        <v>0</v>
      </c>
      <c r="J125" s="75">
        <v>6</v>
      </c>
    </row>
    <row r="126" spans="1:10" ht="15.75" thickBot="1" x14ac:dyDescent="0.3">
      <c r="B126" s="80" t="str">
        <f>$A$98</f>
        <v xml:space="preserve">, </v>
      </c>
      <c r="C126" s="80">
        <f t="shared" si="22"/>
        <v>0</v>
      </c>
      <c r="D126" s="80">
        <f t="shared" si="23"/>
        <v>12</v>
      </c>
      <c r="E126" s="80">
        <f t="shared" si="24"/>
        <v>0</v>
      </c>
      <c r="F126" s="80">
        <f t="shared" si="25"/>
        <v>0</v>
      </c>
      <c r="G126" s="81" t="e">
        <f t="shared" si="26"/>
        <v>#DIV/0!</v>
      </c>
      <c r="H126" s="81" t="e">
        <f t="array" ref="H126">MAX(IF($A$92:$A$103=$B126,H$92:H$103),IF($C$108:$C$115=$B126,H$108:H$115))</f>
        <v>#DIV/0!</v>
      </c>
      <c r="I126" s="82">
        <f t="array" ref="I126">MAX(IF($A$92:$A$103=$B126,I$92:I$103),IF($C$108:$C$115=$B126,I$108:I$115))</f>
        <v>0</v>
      </c>
      <c r="J126" s="75">
        <v>7</v>
      </c>
    </row>
    <row r="127" spans="1:10" ht="15.75" thickBot="1" x14ac:dyDescent="0.3">
      <c r="B127" s="80" t="str">
        <f>$A$99</f>
        <v xml:space="preserve">, </v>
      </c>
      <c r="C127" s="80">
        <f t="shared" si="22"/>
        <v>0</v>
      </c>
      <c r="D127" s="80">
        <f t="shared" si="23"/>
        <v>12</v>
      </c>
      <c r="E127" s="80">
        <f t="shared" si="24"/>
        <v>0</v>
      </c>
      <c r="F127" s="80">
        <f t="shared" si="25"/>
        <v>0</v>
      </c>
      <c r="G127" s="81" t="e">
        <f t="shared" si="26"/>
        <v>#DIV/0!</v>
      </c>
      <c r="H127" s="81" t="e">
        <f t="array" ref="H127">MAX(IF($A$92:$A$103=$B127,H$92:H$103),IF($C$108:$C$115=$B127,H$108:H$115))</f>
        <v>#DIV/0!</v>
      </c>
      <c r="I127" s="82">
        <f t="array" ref="I127">MAX(IF($A$92:$A$103=$B127,I$92:I$103),IF($C$108:$C$115=$B127,I$108:I$115))</f>
        <v>0</v>
      </c>
      <c r="J127" s="75">
        <v>8</v>
      </c>
    </row>
    <row r="130" spans="1:10" x14ac:dyDescent="0.25">
      <c r="A130" s="102" t="s">
        <v>66</v>
      </c>
      <c r="B130" s="103"/>
      <c r="C130" s="103"/>
      <c r="D130" s="103"/>
      <c r="E130" s="103"/>
      <c r="F130" s="103"/>
      <c r="G130" s="103"/>
      <c r="H130" s="103"/>
      <c r="I130" s="103"/>
      <c r="J130" s="104"/>
    </row>
    <row r="131" spans="1:10" ht="15.75" thickBot="1" x14ac:dyDescent="0.3">
      <c r="A131" s="47" t="s">
        <v>36</v>
      </c>
      <c r="B131" s="47" t="s">
        <v>13</v>
      </c>
      <c r="C131" s="47" t="s">
        <v>14</v>
      </c>
      <c r="D131" s="47" t="s">
        <v>15</v>
      </c>
      <c r="E131" s="48" t="s">
        <v>16</v>
      </c>
      <c r="F131" s="48" t="s">
        <v>17</v>
      </c>
      <c r="G131" s="47" t="s">
        <v>8</v>
      </c>
      <c r="H131" s="47" t="s">
        <v>18</v>
      </c>
      <c r="I131" s="48" t="s">
        <v>19</v>
      </c>
      <c r="J131" s="48" t="s">
        <v>59</v>
      </c>
    </row>
    <row r="132" spans="1:10" ht="15.75" thickBot="1" x14ac:dyDescent="0.3">
      <c r="A132" s="51">
        <v>23</v>
      </c>
      <c r="B132" s="51" t="s">
        <v>100</v>
      </c>
      <c r="C132" s="51" t="str">
        <f>IF(D108=2,C108,C109)</f>
        <v xml:space="preserve">, </v>
      </c>
      <c r="D132" s="49">
        <f>IF(E132&gt;E133,2,IF(E132&lt;E133,0,IF(J132&gt;J133,2,0)))</f>
        <v>0</v>
      </c>
      <c r="E132" s="1"/>
      <c r="F132" s="1"/>
      <c r="G132" s="52" t="e">
        <f t="shared" ref="G132:G135" si="27">TRUNC(E132/F132,3)</f>
        <v>#DIV/0!</v>
      </c>
      <c r="H132" s="53" t="str">
        <f t="shared" ref="H132:H135" si="28">IF(D132&gt;0,G132,"-,---")</f>
        <v>-,---</v>
      </c>
      <c r="I132" s="1"/>
      <c r="J132" s="1"/>
    </row>
    <row r="133" spans="1:10" ht="15.75" thickBot="1" x14ac:dyDescent="0.3">
      <c r="A133" s="54">
        <v>23</v>
      </c>
      <c r="B133" s="54" t="s">
        <v>101</v>
      </c>
      <c r="C133" s="54" t="str">
        <f>IF(D114=2,C114,C115)</f>
        <v xml:space="preserve">, </v>
      </c>
      <c r="D133" s="55" t="b">
        <f>IF(E133&gt;E132,2,IF(E133&lt;E132,0,IF(J133&gt;J132,2,IF(J133&lt;J132,0))))</f>
        <v>0</v>
      </c>
      <c r="E133" s="1"/>
      <c r="F133" s="77" t="str">
        <f>IF(F132="","",F132)</f>
        <v/>
      </c>
      <c r="G133" s="57" t="e">
        <f t="shared" si="27"/>
        <v>#VALUE!</v>
      </c>
      <c r="H133" s="58" t="e">
        <f t="shared" si="28"/>
        <v>#VALUE!</v>
      </c>
      <c r="I133" s="1"/>
      <c r="J133" s="1"/>
    </row>
    <row r="134" spans="1:10" ht="15.75" thickBot="1" x14ac:dyDescent="0.3">
      <c r="A134" s="51">
        <v>24</v>
      </c>
      <c r="B134" s="51" t="s">
        <v>102</v>
      </c>
      <c r="C134" s="51" t="str">
        <f>IF(D110=2,C110,C111)</f>
        <v xml:space="preserve">, </v>
      </c>
      <c r="D134" s="49">
        <f>IF(E134&gt;E135,2,IF(E134&lt;E135,0,IF(J134&gt;J135,2,0)))</f>
        <v>0</v>
      </c>
      <c r="E134" s="1"/>
      <c r="F134" s="1"/>
      <c r="G134" s="52" t="e">
        <f t="shared" si="27"/>
        <v>#DIV/0!</v>
      </c>
      <c r="H134" s="53" t="str">
        <f t="shared" si="28"/>
        <v>-,---</v>
      </c>
      <c r="I134" s="1"/>
      <c r="J134" s="1"/>
    </row>
    <row r="135" spans="1:10" ht="15.75" thickBot="1" x14ac:dyDescent="0.3">
      <c r="A135" s="54">
        <v>24</v>
      </c>
      <c r="B135" s="54" t="s">
        <v>103</v>
      </c>
      <c r="C135" s="54" t="str">
        <f>IF(D112=2,C112,C113)</f>
        <v xml:space="preserve">, </v>
      </c>
      <c r="D135" s="55" t="b">
        <f>IF(E135&gt;E134,2,IF(E135&lt;E134,0,IF(J135&gt;J134,2,IF(J135&lt;J134,0))))</f>
        <v>0</v>
      </c>
      <c r="E135" s="1"/>
      <c r="F135" s="77" t="str">
        <f>IF(F134="","",F134)</f>
        <v/>
      </c>
      <c r="G135" s="57" t="e">
        <f t="shared" si="27"/>
        <v>#VALUE!</v>
      </c>
      <c r="H135" s="58" t="e">
        <f t="shared" si="28"/>
        <v>#VALUE!</v>
      </c>
      <c r="I135" s="1"/>
      <c r="J135" s="1"/>
    </row>
    <row r="136" spans="1:10" ht="15.75" thickBot="1" x14ac:dyDescent="0.3">
      <c r="A136" s="51">
        <v>25</v>
      </c>
      <c r="B136" s="51" t="s">
        <v>62</v>
      </c>
      <c r="C136" s="51" t="str">
        <f>$B$124</f>
        <v xml:space="preserve">, </v>
      </c>
      <c r="D136" s="49">
        <f>IF(E136&gt;E137,2,IF(E136&lt;E137,0,IF(J136&gt;J137,2,0)))</f>
        <v>0</v>
      </c>
      <c r="E136" s="1"/>
      <c r="F136" s="1"/>
      <c r="G136" s="52" t="e">
        <f t="shared" ref="G136:G139" si="29">TRUNC(E136/F136,3)</f>
        <v>#DIV/0!</v>
      </c>
      <c r="H136" s="53" t="str">
        <f t="shared" ref="H136:H139" si="30">IF(D136&gt;0,G136,"-,---")</f>
        <v>-,---</v>
      </c>
      <c r="I136" s="1"/>
      <c r="J136" s="1"/>
    </row>
    <row r="137" spans="1:10" ht="15.75" thickBot="1" x14ac:dyDescent="0.3">
      <c r="A137" s="54">
        <v>25</v>
      </c>
      <c r="B137" s="54" t="s">
        <v>63</v>
      </c>
      <c r="C137" s="54" t="str">
        <f>$B$125</f>
        <v xml:space="preserve">, </v>
      </c>
      <c r="D137" s="55" t="b">
        <f>IF(E137&gt;E136,2,IF(E137&lt;E136,0,IF(J137&gt;J136,2,IF(J137&lt;J136,0))))</f>
        <v>0</v>
      </c>
      <c r="E137" s="1"/>
      <c r="F137" s="77" t="str">
        <f>IF(F136="","",F136)</f>
        <v/>
      </c>
      <c r="G137" s="57" t="e">
        <f t="shared" si="29"/>
        <v>#VALUE!</v>
      </c>
      <c r="H137" s="58" t="e">
        <f t="shared" si="30"/>
        <v>#VALUE!</v>
      </c>
      <c r="I137" s="1"/>
      <c r="J137" s="1"/>
    </row>
    <row r="138" spans="1:10" ht="15.75" thickBot="1" x14ac:dyDescent="0.3">
      <c r="A138" s="51">
        <v>26</v>
      </c>
      <c r="B138" s="51" t="s">
        <v>64</v>
      </c>
      <c r="C138" s="51" t="str">
        <f>$B$126</f>
        <v xml:space="preserve">, </v>
      </c>
      <c r="D138" s="49">
        <f>IF(E138&gt;E139,2,IF(E138&lt;E139,0,IF(J138&gt;J139,2,0)))</f>
        <v>0</v>
      </c>
      <c r="E138" s="1"/>
      <c r="F138" s="1"/>
      <c r="G138" s="52" t="e">
        <f t="shared" si="29"/>
        <v>#DIV/0!</v>
      </c>
      <c r="H138" s="53" t="str">
        <f t="shared" si="30"/>
        <v>-,---</v>
      </c>
      <c r="I138" s="1"/>
      <c r="J138" s="1"/>
    </row>
    <row r="139" spans="1:10" ht="15.75" thickBot="1" x14ac:dyDescent="0.3">
      <c r="A139" s="54">
        <v>26</v>
      </c>
      <c r="B139" s="54" t="s">
        <v>65</v>
      </c>
      <c r="C139" s="54" t="str">
        <f>$B$127</f>
        <v xml:space="preserve">, </v>
      </c>
      <c r="D139" s="55" t="b">
        <f>IF(E139&gt;E138,2,IF(E139&lt;E138,0,IF(J139&gt;J138,2,IF(J139&lt;J138,0))))</f>
        <v>0</v>
      </c>
      <c r="E139" s="1"/>
      <c r="F139" s="77" t="str">
        <f>IF(F138="","",F138)</f>
        <v/>
      </c>
      <c r="G139" s="57" t="e">
        <f t="shared" si="29"/>
        <v>#VALUE!</v>
      </c>
      <c r="H139" s="58" t="e">
        <f t="shared" si="30"/>
        <v>#VALUE!</v>
      </c>
      <c r="I139" s="1"/>
      <c r="J139" s="1"/>
    </row>
    <row r="142" spans="1:10" x14ac:dyDescent="0.25">
      <c r="C142" s="102" t="s">
        <v>67</v>
      </c>
      <c r="D142" s="103"/>
      <c r="E142" s="103"/>
      <c r="F142" s="103"/>
      <c r="G142" s="103"/>
      <c r="H142" s="103"/>
      <c r="I142" s="103"/>
      <c r="J142" s="104"/>
    </row>
    <row r="143" spans="1:10" ht="15.75" thickBot="1" x14ac:dyDescent="0.3">
      <c r="C143" s="79" t="s">
        <v>14</v>
      </c>
      <c r="D143" s="79" t="s">
        <v>15</v>
      </c>
      <c r="E143" s="79" t="s">
        <v>16</v>
      </c>
      <c r="F143" s="79" t="s">
        <v>17</v>
      </c>
      <c r="G143" s="79" t="s">
        <v>8</v>
      </c>
      <c r="H143" s="79" t="s">
        <v>18</v>
      </c>
      <c r="I143" s="79" t="s">
        <v>19</v>
      </c>
      <c r="J143" s="74" t="s">
        <v>48</v>
      </c>
    </row>
    <row r="144" spans="1:10" ht="15.75" thickBot="1" x14ac:dyDescent="0.3">
      <c r="C144" s="80" t="str">
        <f>$A$92</f>
        <v xml:space="preserve">, </v>
      </c>
      <c r="D144" s="80">
        <f t="shared" ref="D144:D151" si="31">VLOOKUP($C144,$B$120:$I$127,3,0)+VLOOKUP($C144,$C$132:$I$139,2,0)</f>
        <v>12</v>
      </c>
      <c r="E144" s="80">
        <f t="shared" ref="E144:E151" si="32">VLOOKUP($C144,$B$120:$I$127,4,0)+VLOOKUP($C144,$C$132:$I$139,3,0)</f>
        <v>0</v>
      </c>
      <c r="F144" s="80">
        <f t="shared" ref="F144:F151" si="33">VLOOKUP($C144,$B$120:$I$127,5,0)+VLOOKUP($C144,$C$132:$I$139,4,0)</f>
        <v>0</v>
      </c>
      <c r="G144" s="81" t="e">
        <f t="shared" ref="G144:G151" si="34">TRUNC(E144/F144,3)</f>
        <v>#DIV/0!</v>
      </c>
      <c r="H144" s="81" t="e">
        <f t="array" ref="H144">MAX(IF($B$120:$B$127=$C144,H$120:H$127),IF($C$132:$C$139=$C144,H$132:H$139))</f>
        <v>#DIV/0!</v>
      </c>
      <c r="I144" s="82">
        <f t="array" ref="I144">MAX(IF($B$120:$B$127=$C144,I$120:I$127),IF($C$132:$C$139=$C144,I$132:I$139))</f>
        <v>0</v>
      </c>
      <c r="J144" s="75">
        <v>1</v>
      </c>
    </row>
    <row r="145" spans="1:10" ht="15.75" thickBot="1" x14ac:dyDescent="0.3">
      <c r="C145" s="80" t="str">
        <f>$A$93</f>
        <v xml:space="preserve">, </v>
      </c>
      <c r="D145" s="80">
        <f t="shared" si="31"/>
        <v>12</v>
      </c>
      <c r="E145" s="80">
        <f t="shared" si="32"/>
        <v>0</v>
      </c>
      <c r="F145" s="80">
        <f t="shared" si="33"/>
        <v>0</v>
      </c>
      <c r="G145" s="81" t="e">
        <f t="shared" si="34"/>
        <v>#DIV/0!</v>
      </c>
      <c r="H145" s="81" t="e">
        <f t="array" ref="H145">MAX(IF($B$120:$B$127=$C145,H$120:H$127),IF($C$132:$C$139=$C145,H$132:H$139))</f>
        <v>#DIV/0!</v>
      </c>
      <c r="I145" s="82">
        <f t="array" ref="I145">MAX(IF($B$120:$B$127=$C145,I$120:I$127),IF($C$132:$C$139=$C145,I$132:I$139))</f>
        <v>0</v>
      </c>
      <c r="J145" s="75">
        <v>2</v>
      </c>
    </row>
    <row r="146" spans="1:10" ht="15.75" thickBot="1" x14ac:dyDescent="0.3">
      <c r="C146" s="80" t="str">
        <f>$A$97</f>
        <v xml:space="preserve">, </v>
      </c>
      <c r="D146" s="80">
        <f t="shared" si="31"/>
        <v>12</v>
      </c>
      <c r="E146" s="80">
        <f t="shared" si="32"/>
        <v>0</v>
      </c>
      <c r="F146" s="80">
        <f t="shared" si="33"/>
        <v>0</v>
      </c>
      <c r="G146" s="81" t="e">
        <f t="shared" si="34"/>
        <v>#DIV/0!</v>
      </c>
      <c r="H146" s="81" t="e">
        <f t="array" ref="H146">MAX(IF($B$120:$B$127=$C146,H$120:H$127),IF($C$132:$C$139=$C146,H$132:H$139))</f>
        <v>#DIV/0!</v>
      </c>
      <c r="I146" s="82">
        <f t="array" ref="I146">MAX(IF($B$120:$B$127=$C146,I$120:I$127),IF($C$132:$C$139=$C146,I$132:I$139))</f>
        <v>0</v>
      </c>
      <c r="J146" s="75">
        <v>3</v>
      </c>
    </row>
    <row r="147" spans="1:10" ht="15.75" thickBot="1" x14ac:dyDescent="0.3">
      <c r="C147" s="80" t="str">
        <f>$A$94</f>
        <v xml:space="preserve">, </v>
      </c>
      <c r="D147" s="80">
        <f t="shared" si="31"/>
        <v>12</v>
      </c>
      <c r="E147" s="80">
        <f t="shared" si="32"/>
        <v>0</v>
      </c>
      <c r="F147" s="80">
        <f t="shared" si="33"/>
        <v>0</v>
      </c>
      <c r="G147" s="81" t="e">
        <f t="shared" si="34"/>
        <v>#DIV/0!</v>
      </c>
      <c r="H147" s="81" t="e">
        <f t="array" ref="H147">MAX(IF($B$120:$B$127=$C147,H$120:H$127),IF($C$132:$C$139=$C147,H$132:H$139))</f>
        <v>#DIV/0!</v>
      </c>
      <c r="I147" s="82">
        <f t="array" ref="I147">MAX(IF($B$120:$B$127=$C147,I$120:I$127),IF($C$132:$C$139=$C147,I$132:I$139))</f>
        <v>0</v>
      </c>
      <c r="J147" s="75">
        <v>4</v>
      </c>
    </row>
    <row r="148" spans="1:10" ht="15.75" thickBot="1" x14ac:dyDescent="0.3">
      <c r="C148" s="80" t="str">
        <f>$A$95</f>
        <v xml:space="preserve">, </v>
      </c>
      <c r="D148" s="80">
        <f t="shared" si="31"/>
        <v>12</v>
      </c>
      <c r="E148" s="80">
        <f t="shared" si="32"/>
        <v>0</v>
      </c>
      <c r="F148" s="80">
        <f t="shared" si="33"/>
        <v>0</v>
      </c>
      <c r="G148" s="81" t="e">
        <f t="shared" si="34"/>
        <v>#DIV/0!</v>
      </c>
      <c r="H148" s="81" t="e">
        <f t="array" ref="H148">MAX(IF($B$120:$B$127=$C148,H$120:H$127),IF($C$132:$C$139=$C148,H$132:H$139))</f>
        <v>#DIV/0!</v>
      </c>
      <c r="I148" s="82">
        <f t="array" ref="I148">MAX(IF($B$120:$B$127=$C148,I$120:I$127),IF($C$132:$C$139=$C148,I$132:I$139))</f>
        <v>0</v>
      </c>
      <c r="J148" s="75">
        <v>5</v>
      </c>
    </row>
    <row r="149" spans="1:10" ht="15.75" thickBot="1" x14ac:dyDescent="0.3">
      <c r="C149" s="80" t="str">
        <f>$A$96</f>
        <v xml:space="preserve">, </v>
      </c>
      <c r="D149" s="80">
        <f t="shared" si="31"/>
        <v>12</v>
      </c>
      <c r="E149" s="80">
        <f t="shared" si="32"/>
        <v>0</v>
      </c>
      <c r="F149" s="80">
        <f t="shared" si="33"/>
        <v>0</v>
      </c>
      <c r="G149" s="81" t="e">
        <f t="shared" si="34"/>
        <v>#DIV/0!</v>
      </c>
      <c r="H149" s="81" t="e">
        <f t="array" ref="H149">MAX(IF($B$120:$B$127=$C149,H$120:H$127),IF($C$132:$C$139=$C149,H$132:H$139))</f>
        <v>#DIV/0!</v>
      </c>
      <c r="I149" s="82">
        <f t="array" ref="I149">MAX(IF($B$120:$B$127=$C149,I$120:I$127),IF($C$132:$C$139=$C149,I$132:I$139))</f>
        <v>0</v>
      </c>
      <c r="J149" s="75">
        <v>6</v>
      </c>
    </row>
    <row r="150" spans="1:10" ht="15.75" thickBot="1" x14ac:dyDescent="0.3">
      <c r="C150" s="80" t="str">
        <f>$A$99</f>
        <v xml:space="preserve">, </v>
      </c>
      <c r="D150" s="80">
        <f t="shared" si="31"/>
        <v>12</v>
      </c>
      <c r="E150" s="80">
        <f t="shared" si="32"/>
        <v>0</v>
      </c>
      <c r="F150" s="80">
        <f t="shared" si="33"/>
        <v>0</v>
      </c>
      <c r="G150" s="81" t="e">
        <f t="shared" si="34"/>
        <v>#DIV/0!</v>
      </c>
      <c r="H150" s="81" t="e">
        <f t="array" ref="H150">MAX(IF($B$120:$B$127=$C150,H$120:H$127),IF($C$132:$C$139=$C150,H$132:H$139))</f>
        <v>#DIV/0!</v>
      </c>
      <c r="I150" s="82">
        <f t="array" ref="I150">MAX(IF($B$120:$B$127=$C150,I$120:I$127),IF($C$132:$C$139=$C150,I$132:I$139))</f>
        <v>0</v>
      </c>
      <c r="J150" s="75">
        <v>7</v>
      </c>
    </row>
    <row r="151" spans="1:10" ht="15.75" thickBot="1" x14ac:dyDescent="0.3">
      <c r="C151" s="80" t="str">
        <f>$A$98</f>
        <v xml:space="preserve">, </v>
      </c>
      <c r="D151" s="80">
        <f t="shared" si="31"/>
        <v>12</v>
      </c>
      <c r="E151" s="80">
        <f t="shared" si="32"/>
        <v>0</v>
      </c>
      <c r="F151" s="80">
        <f t="shared" si="33"/>
        <v>0</v>
      </c>
      <c r="G151" s="81" t="e">
        <f t="shared" si="34"/>
        <v>#DIV/0!</v>
      </c>
      <c r="H151" s="81" t="e">
        <f t="array" ref="H151">MAX(IF($B$120:$B$127=$C151,H$120:H$127),IF($C$132:$C$139=$C151,H$132:H$139))</f>
        <v>#DIV/0!</v>
      </c>
      <c r="I151" s="82">
        <f t="array" ref="I151">MAX(IF($B$120:$B$127=$C151,I$120:I$127),IF($C$132:$C$139=$C151,I$132:I$139))</f>
        <v>0</v>
      </c>
      <c r="J151" s="75">
        <v>8</v>
      </c>
    </row>
    <row r="154" spans="1:10" x14ac:dyDescent="0.25">
      <c r="A154" s="102" t="s">
        <v>68</v>
      </c>
      <c r="B154" s="103"/>
      <c r="C154" s="103"/>
      <c r="D154" s="103"/>
      <c r="E154" s="103"/>
      <c r="F154" s="103"/>
      <c r="G154" s="103"/>
      <c r="H154" s="103"/>
      <c r="I154" s="103"/>
      <c r="J154" s="104"/>
    </row>
    <row r="155" spans="1:10" ht="15.75" thickBot="1" x14ac:dyDescent="0.3">
      <c r="A155" s="47" t="s">
        <v>36</v>
      </c>
      <c r="B155" s="47" t="s">
        <v>13</v>
      </c>
      <c r="C155" s="47" t="s">
        <v>14</v>
      </c>
      <c r="D155" s="47" t="s">
        <v>15</v>
      </c>
      <c r="E155" s="48" t="s">
        <v>16</v>
      </c>
      <c r="F155" s="48" t="s">
        <v>17</v>
      </c>
      <c r="G155" s="47" t="s">
        <v>8</v>
      </c>
      <c r="H155" s="47" t="s">
        <v>18</v>
      </c>
      <c r="I155" s="48" t="s">
        <v>19</v>
      </c>
      <c r="J155" s="48" t="s">
        <v>59</v>
      </c>
    </row>
    <row r="156" spans="1:10" ht="15.75" thickBot="1" x14ac:dyDescent="0.3">
      <c r="A156" s="51">
        <v>27</v>
      </c>
      <c r="B156" s="51" t="s">
        <v>104</v>
      </c>
      <c r="C156" s="51" t="str">
        <f>IF(D132=2,C132,C133)</f>
        <v xml:space="preserve">, </v>
      </c>
      <c r="D156" s="49">
        <f>IF(E156&gt;E157,2,IF(E156&lt;E157,0,IF(J156&gt;J157,2,0)))</f>
        <v>0</v>
      </c>
      <c r="E156" s="1"/>
      <c r="F156" s="1"/>
      <c r="G156" s="52" t="e">
        <f t="shared" ref="G156:G159" si="35">TRUNC(E156/F156,3)</f>
        <v>#DIV/0!</v>
      </c>
      <c r="H156" s="53" t="str">
        <f t="shared" ref="H156:H159" si="36">IF(D156&gt;0,G156,"-,---")</f>
        <v>-,---</v>
      </c>
      <c r="I156" s="1"/>
      <c r="J156" s="1"/>
    </row>
    <row r="157" spans="1:10" ht="15.75" thickBot="1" x14ac:dyDescent="0.3">
      <c r="A157" s="54">
        <v>27</v>
      </c>
      <c r="B157" s="54" t="s">
        <v>105</v>
      </c>
      <c r="C157" s="54" t="str">
        <f>IF(D134=2,C134,C135)</f>
        <v xml:space="preserve">, </v>
      </c>
      <c r="D157" s="55" t="b">
        <f>IF(E157&gt;E156,2,IF(E157&lt;E156,0,IF(J157&gt;J156,2,IF(J157&lt;J156,0))))</f>
        <v>0</v>
      </c>
      <c r="E157" s="1"/>
      <c r="F157" s="77" t="str">
        <f>IF(F156="","",F156)</f>
        <v/>
      </c>
      <c r="G157" s="57" t="e">
        <f t="shared" si="35"/>
        <v>#VALUE!</v>
      </c>
      <c r="H157" s="58" t="e">
        <f t="shared" si="36"/>
        <v>#VALUE!</v>
      </c>
      <c r="I157" s="1"/>
      <c r="J157" s="1"/>
    </row>
    <row r="158" spans="1:10" ht="15.75" thickBot="1" x14ac:dyDescent="0.3">
      <c r="A158" s="51">
        <v>28</v>
      </c>
      <c r="B158" s="51" t="s">
        <v>106</v>
      </c>
      <c r="C158" s="51" t="str">
        <f>IF(D132=0,C132,C133)</f>
        <v xml:space="preserve">, </v>
      </c>
      <c r="D158" s="49">
        <f>IF(E158&gt;E159,2,IF(E158&lt;E159,0,IF(J158&gt;J159,2,0)))</f>
        <v>0</v>
      </c>
      <c r="E158" s="1"/>
      <c r="F158" s="1"/>
      <c r="G158" s="52" t="e">
        <f t="shared" si="35"/>
        <v>#DIV/0!</v>
      </c>
      <c r="H158" s="53" t="str">
        <f t="shared" si="36"/>
        <v>-,---</v>
      </c>
      <c r="I158" s="1"/>
      <c r="J158" s="1"/>
    </row>
    <row r="159" spans="1:10" ht="15.75" thickBot="1" x14ac:dyDescent="0.3">
      <c r="A159" s="54">
        <v>28</v>
      </c>
      <c r="B159" s="54" t="s">
        <v>107</v>
      </c>
      <c r="C159" s="54" t="str">
        <f>IF(D134=0,C134,C135)</f>
        <v xml:space="preserve">, </v>
      </c>
      <c r="D159" s="55" t="b">
        <f>IF(E159&gt;E158,2,IF(E159&lt;E158,0,IF(J159&gt;J158,2,IF(J159&lt;J158,0))))</f>
        <v>0</v>
      </c>
      <c r="E159" s="1"/>
      <c r="F159" s="77" t="str">
        <f>IF(F158="","",F158)</f>
        <v/>
      </c>
      <c r="G159" s="57" t="e">
        <f t="shared" si="35"/>
        <v>#VALUE!</v>
      </c>
      <c r="H159" s="58" t="e">
        <f t="shared" si="36"/>
        <v>#VALUE!</v>
      </c>
      <c r="I159" s="1"/>
      <c r="J159" s="1"/>
    </row>
    <row r="162" spans="1:11" x14ac:dyDescent="0.25">
      <c r="C162" s="102" t="s">
        <v>75</v>
      </c>
      <c r="D162" s="103"/>
      <c r="E162" s="103"/>
      <c r="F162" s="103"/>
      <c r="G162" s="103"/>
      <c r="H162" s="103"/>
      <c r="I162" s="103"/>
      <c r="J162" s="104"/>
    </row>
    <row r="163" spans="1:11" ht="15.75" thickBot="1" x14ac:dyDescent="0.3">
      <c r="C163" s="79" t="s">
        <v>14</v>
      </c>
      <c r="D163" s="79" t="s">
        <v>15</v>
      </c>
      <c r="E163" s="79" t="s">
        <v>16</v>
      </c>
      <c r="F163" s="79" t="s">
        <v>17</v>
      </c>
      <c r="G163" s="79" t="s">
        <v>8</v>
      </c>
      <c r="H163" s="79" t="s">
        <v>18</v>
      </c>
      <c r="I163" s="79" t="s">
        <v>19</v>
      </c>
      <c r="J163" s="74" t="s">
        <v>48</v>
      </c>
    </row>
    <row r="164" spans="1:11" ht="15.75" thickBot="1" x14ac:dyDescent="0.3">
      <c r="C164" s="80" t="str">
        <f>$C$156</f>
        <v xml:space="preserve">, </v>
      </c>
      <c r="D164" s="80">
        <f>VLOOKUP($C164,$C$144:$I$151,2,0)+VLOOKUP($C164,$C$156:$I$159,2,0)</f>
        <v>12</v>
      </c>
      <c r="E164" s="80">
        <f>VLOOKUP($C164,$C$144:$I$151,3,0)+VLOOKUP($C164,$C$156:$I$159,3,0)</f>
        <v>0</v>
      </c>
      <c r="F164" s="80">
        <f>VLOOKUP($C164,$C$144:$I$151,4,0)+VLOOKUP($C164,$C$156:$I$159,4,0)</f>
        <v>0</v>
      </c>
      <c r="G164" s="81" t="e">
        <f>TRUNC(E164/F164,3)</f>
        <v>#DIV/0!</v>
      </c>
      <c r="H164" s="81" t="e">
        <f t="array" ref="H164">MAX(IF($C$144:$C$151=$C164,H$144:H$151),IF($C$156:$C$159=$C164,H$156:H$159))</f>
        <v>#DIV/0!</v>
      </c>
      <c r="I164" s="82">
        <f t="array" ref="I164">MAX(IF($C$144:$C$151=$C164,I$144:I$151),IF($C$156:$C$159=$C164,I$156:I$159))</f>
        <v>0</v>
      </c>
      <c r="J164" s="75">
        <v>1</v>
      </c>
    </row>
    <row r="165" spans="1:11" ht="15.75" thickBot="1" x14ac:dyDescent="0.3">
      <c r="C165" s="80" t="str">
        <f>$C$157</f>
        <v xml:space="preserve">, </v>
      </c>
      <c r="D165" s="80">
        <f>VLOOKUP($C165,$C$144:$I$151,2,0)+VLOOKUP($C165,$C$156:$I$159,2,0)</f>
        <v>12</v>
      </c>
      <c r="E165" s="80">
        <f>VLOOKUP($C165,$C$144:$I$151,3,0)+VLOOKUP($C165,$C$156:$I$159,3,0)</f>
        <v>0</v>
      </c>
      <c r="F165" s="80">
        <f>VLOOKUP($C165,$C$144:$I$151,4,0)+VLOOKUP($C165,$C$156:$I$159,4,0)</f>
        <v>0</v>
      </c>
      <c r="G165" s="81" t="e">
        <f>TRUNC(E165/F165,3)</f>
        <v>#DIV/0!</v>
      </c>
      <c r="H165" s="81" t="e">
        <f t="array" ref="H165">MAX(IF($C$144:$C$151=$C165,H$144:H$151),IF($C$156:$C$159=$C165,H$156:H$159))</f>
        <v>#DIV/0!</v>
      </c>
      <c r="I165" s="82">
        <f t="array" ref="I165">MAX(IF($C$144:$C$151=$C165,I$144:I$151),IF($C$156:$C$159=$C165,I$156:I$159))</f>
        <v>0</v>
      </c>
      <c r="J165" s="75">
        <v>2</v>
      </c>
    </row>
    <row r="166" spans="1:11" ht="15.75" thickBot="1" x14ac:dyDescent="0.3">
      <c r="C166" s="80" t="str">
        <f>$C$158</f>
        <v xml:space="preserve">, </v>
      </c>
      <c r="D166" s="80">
        <f>VLOOKUP($C166,$C$144:$I$151,2,0)+VLOOKUP($C166,$C$156:$I$159,2,0)</f>
        <v>12</v>
      </c>
      <c r="E166" s="80">
        <f>VLOOKUP($C166,$C$144:$I$151,3,0)+VLOOKUP($C166,$C$156:$I$159,3,0)</f>
        <v>0</v>
      </c>
      <c r="F166" s="80">
        <f>VLOOKUP($C166,$C$144:$I$151,4,0)+VLOOKUP($C166,$C$156:$I$159,4,0)</f>
        <v>0</v>
      </c>
      <c r="G166" s="81" t="e">
        <f>TRUNC(E166/F166,3)</f>
        <v>#DIV/0!</v>
      </c>
      <c r="H166" s="81" t="e">
        <f t="array" ref="H166">MAX(IF($C$144:$C$151=$C166,H$144:H$151),IF($C$156:$C$159=$C166,H$156:H$159))</f>
        <v>#DIV/0!</v>
      </c>
      <c r="I166" s="82">
        <f t="array" ref="I166">MAX(IF($C$144:$C$151=$C166,I$144:I$151),IF($C$156:$C$159=$C166,I$156:I$159))</f>
        <v>0</v>
      </c>
      <c r="J166" s="75">
        <v>3</v>
      </c>
    </row>
    <row r="167" spans="1:11" ht="15.75" thickBot="1" x14ac:dyDescent="0.3">
      <c r="C167" s="80" t="str">
        <f>$C$159</f>
        <v xml:space="preserve">, </v>
      </c>
      <c r="D167" s="80">
        <f>VLOOKUP($C167,$C$144:$I$151,2,0)+VLOOKUP($C167,$C$156:$I$159,2,0)</f>
        <v>12</v>
      </c>
      <c r="E167" s="80">
        <f>VLOOKUP($C167,$C$144:$I$151,3,0)+VLOOKUP($C167,$C$156:$I$159,3,0)</f>
        <v>0</v>
      </c>
      <c r="F167" s="80">
        <f>VLOOKUP($C167,$C$144:$I$151,4,0)+VLOOKUP($C167,$C$156:$I$159,4,0)</f>
        <v>0</v>
      </c>
      <c r="G167" s="81" t="e">
        <f>TRUNC(E167/F167,3)</f>
        <v>#DIV/0!</v>
      </c>
      <c r="H167" s="81" t="e">
        <f t="array" ref="H167">MAX(IF($C$144:$C$151=$C167,H$144:H$151),IF($C$156:$C$159=$C167,H$156:H$159))</f>
        <v>#DIV/0!</v>
      </c>
      <c r="I167" s="82">
        <f t="array" ref="I167">MAX(IF($C$144:$C$151=$C167,I$144:I$151),IF($C$156:$C$159=$C167,I$156:I$159))</f>
        <v>0</v>
      </c>
      <c r="J167" s="75">
        <v>4</v>
      </c>
    </row>
    <row r="170" spans="1:11" x14ac:dyDescent="0.25">
      <c r="A170" s="105" t="s">
        <v>76</v>
      </c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</row>
    <row r="171" spans="1:11" x14ac:dyDescent="0.25">
      <c r="A171" s="47" t="s">
        <v>28</v>
      </c>
      <c r="B171" s="47" t="s">
        <v>14</v>
      </c>
      <c r="C171" s="47" t="s">
        <v>6</v>
      </c>
      <c r="D171" s="47" t="s">
        <v>78</v>
      </c>
      <c r="E171" s="47" t="s">
        <v>15</v>
      </c>
      <c r="F171" s="47" t="s">
        <v>16</v>
      </c>
      <c r="G171" s="47" t="s">
        <v>17</v>
      </c>
      <c r="H171" s="47" t="s">
        <v>8</v>
      </c>
      <c r="I171" s="47" t="s">
        <v>18</v>
      </c>
      <c r="J171" s="47" t="s">
        <v>19</v>
      </c>
      <c r="K171" s="47" t="s">
        <v>77</v>
      </c>
    </row>
    <row r="172" spans="1:11" x14ac:dyDescent="0.25">
      <c r="A172" s="51">
        <v>1</v>
      </c>
      <c r="B172" s="51" t="str">
        <f>IF(D156=2,C156,C157)</f>
        <v xml:space="preserve">, </v>
      </c>
      <c r="C172" s="51">
        <f t="shared" ref="C172:C183" si="37">VLOOKUP(B172,$D$12:$E$23,2,0)</f>
        <v>0</v>
      </c>
      <c r="D172" s="51" t="s">
        <v>79</v>
      </c>
      <c r="E172" s="51">
        <f>VLOOKUP(B172,$C$164:$I$167,2,0)</f>
        <v>12</v>
      </c>
      <c r="F172" s="51">
        <f>VLOOKUP(B172,$C$164:$I$167,3,0)</f>
        <v>0</v>
      </c>
      <c r="G172" s="51">
        <f>VLOOKUP(B172,$C$164:$I$167,4,0)</f>
        <v>0</v>
      </c>
      <c r="H172" s="78" t="e">
        <f t="shared" ref="H172:H183" si="38">TRUNC(F172/G172,3)</f>
        <v>#DIV/0!</v>
      </c>
      <c r="I172" s="78" t="e">
        <f>VLOOKUP(B172,$C$164:$I$167,6,0)</f>
        <v>#DIV/0!</v>
      </c>
      <c r="J172" s="51">
        <f>VLOOKUP(B172,$C$164:$I$167,7,0)</f>
        <v>0</v>
      </c>
      <c r="K172" s="51">
        <v>36</v>
      </c>
    </row>
    <row r="173" spans="1:11" x14ac:dyDescent="0.25">
      <c r="A173" s="51">
        <v>2</v>
      </c>
      <c r="B173" s="51" t="str">
        <f>IF(D156=0,C156,C157)</f>
        <v xml:space="preserve">, </v>
      </c>
      <c r="C173" s="51">
        <f t="shared" si="37"/>
        <v>0</v>
      </c>
      <c r="D173" s="51" t="s">
        <v>79</v>
      </c>
      <c r="E173" s="51">
        <f>VLOOKUP(B173,$C$164:$I$167,2,0)</f>
        <v>12</v>
      </c>
      <c r="F173" s="51">
        <f>VLOOKUP(B173,$C$164:$I$167,3,0)</f>
        <v>0</v>
      </c>
      <c r="G173" s="51">
        <f>VLOOKUP(B173,$C$164:$I$167,4,0)</f>
        <v>0</v>
      </c>
      <c r="H173" s="78" t="e">
        <f t="shared" si="38"/>
        <v>#DIV/0!</v>
      </c>
      <c r="I173" s="78" t="e">
        <f>VLOOKUP(B173,$C$164:$I$167,6,0)</f>
        <v>#DIV/0!</v>
      </c>
      <c r="J173" s="51">
        <f>VLOOKUP(B173,$C$164:$I$167,7,0)</f>
        <v>0</v>
      </c>
      <c r="K173" s="51">
        <v>26</v>
      </c>
    </row>
    <row r="174" spans="1:11" x14ac:dyDescent="0.25">
      <c r="A174" s="51">
        <v>3</v>
      </c>
      <c r="B174" s="51" t="str">
        <f>IF(D158=2,C158,C159)</f>
        <v xml:space="preserve">, </v>
      </c>
      <c r="C174" s="51">
        <f t="shared" si="37"/>
        <v>0</v>
      </c>
      <c r="D174" s="51" t="s">
        <v>80</v>
      </c>
      <c r="E174" s="51">
        <f>VLOOKUP(B174,$C$164:$I$167,2,0)</f>
        <v>12</v>
      </c>
      <c r="F174" s="51">
        <f>VLOOKUP(B174,$C$164:$I$167,3,0)</f>
        <v>0</v>
      </c>
      <c r="G174" s="51">
        <f>VLOOKUP(B174,$C$164:$I$167,4,0)</f>
        <v>0</v>
      </c>
      <c r="H174" s="78" t="e">
        <f t="shared" si="38"/>
        <v>#DIV/0!</v>
      </c>
      <c r="I174" s="78" t="e">
        <f>VLOOKUP(B174,$C$164:$I$167,6,0)</f>
        <v>#DIV/0!</v>
      </c>
      <c r="J174" s="51">
        <f>VLOOKUP(B174,$C$164:$I$167,7,0)</f>
        <v>0</v>
      </c>
      <c r="K174" s="51">
        <v>18</v>
      </c>
    </row>
    <row r="175" spans="1:11" x14ac:dyDescent="0.25">
      <c r="A175" s="51">
        <v>4</v>
      </c>
      <c r="B175" s="51" t="str">
        <f>IF(D158=0,C158,C159)</f>
        <v xml:space="preserve">, </v>
      </c>
      <c r="C175" s="51">
        <f t="shared" si="37"/>
        <v>0</v>
      </c>
      <c r="D175" s="51" t="s">
        <v>80</v>
      </c>
      <c r="E175" s="51">
        <f>VLOOKUP(B175,$C$164:$I$167,2,0)</f>
        <v>12</v>
      </c>
      <c r="F175" s="51">
        <f>VLOOKUP(B175,$C$164:$I$167,3,0)</f>
        <v>0</v>
      </c>
      <c r="G175" s="51">
        <f>VLOOKUP(B175,$C$164:$I$167,4,0)</f>
        <v>0</v>
      </c>
      <c r="H175" s="78" t="e">
        <f t="shared" si="38"/>
        <v>#DIV/0!</v>
      </c>
      <c r="I175" s="78" t="e">
        <f>VLOOKUP(B175,$C$164:$I$167,6,0)</f>
        <v>#DIV/0!</v>
      </c>
      <c r="J175" s="51">
        <f>VLOOKUP(B175,$C$164:$I$167,7,0)</f>
        <v>0</v>
      </c>
      <c r="K175" s="51">
        <v>15</v>
      </c>
    </row>
    <row r="176" spans="1:11" x14ac:dyDescent="0.25">
      <c r="A176" s="51">
        <v>5</v>
      </c>
      <c r="B176" s="51" t="str">
        <f>IF(D136=2,C136,C137)</f>
        <v xml:space="preserve">, </v>
      </c>
      <c r="C176" s="51">
        <f t="shared" si="37"/>
        <v>0</v>
      </c>
      <c r="D176" s="51" t="s">
        <v>81</v>
      </c>
      <c r="E176" s="51">
        <f>VLOOKUP(B176,$C$144:$I$151,2,0)</f>
        <v>12</v>
      </c>
      <c r="F176" s="51">
        <f>VLOOKUP(B176,$C$144:$I$151,3,0)</f>
        <v>0</v>
      </c>
      <c r="G176" s="51">
        <f>VLOOKUP(B176,$C$144:$I$151,4,0)</f>
        <v>0</v>
      </c>
      <c r="H176" s="78" t="e">
        <f t="shared" si="38"/>
        <v>#DIV/0!</v>
      </c>
      <c r="I176" s="78" t="e">
        <f>VLOOKUP(B176,$C$144:$I$151,6,0)</f>
        <v>#DIV/0!</v>
      </c>
      <c r="J176" s="51">
        <f>VLOOKUP(B176,$C$144:$I$151,7,0)</f>
        <v>0</v>
      </c>
      <c r="K176" s="51">
        <v>11</v>
      </c>
    </row>
    <row r="177" spans="1:11" x14ac:dyDescent="0.25">
      <c r="A177" s="51">
        <v>6</v>
      </c>
      <c r="B177" s="51" t="str">
        <f>IF(D136=0,C136,C137)</f>
        <v xml:space="preserve">, </v>
      </c>
      <c r="C177" s="51">
        <f t="shared" si="37"/>
        <v>0</v>
      </c>
      <c r="D177" s="51" t="s">
        <v>81</v>
      </c>
      <c r="E177" s="51">
        <f>VLOOKUP(B177,$C$144:$I$151,2,0)</f>
        <v>12</v>
      </c>
      <c r="F177" s="51">
        <f>VLOOKUP(B177,$C$144:$I$151,3,0)</f>
        <v>0</v>
      </c>
      <c r="G177" s="51">
        <f>VLOOKUP(B177,$C$144:$I$151,4,0)</f>
        <v>0</v>
      </c>
      <c r="H177" s="78" t="e">
        <f t="shared" si="38"/>
        <v>#DIV/0!</v>
      </c>
      <c r="I177" s="78" t="e">
        <f>VLOOKUP(B177,$C$144:$I$151,6,0)</f>
        <v>#DIV/0!</v>
      </c>
      <c r="J177" s="51">
        <f>VLOOKUP(B177,$C$144:$I$151,7,0)</f>
        <v>0</v>
      </c>
      <c r="K177" s="51">
        <v>10</v>
      </c>
    </row>
    <row r="178" spans="1:11" x14ac:dyDescent="0.25">
      <c r="A178" s="51">
        <v>7</v>
      </c>
      <c r="B178" s="51" t="str">
        <f>IF(D138=2,C138,C139)</f>
        <v xml:space="preserve">, </v>
      </c>
      <c r="C178" s="51">
        <f t="shared" si="37"/>
        <v>0</v>
      </c>
      <c r="D178" s="51" t="s">
        <v>82</v>
      </c>
      <c r="E178" s="51">
        <f>VLOOKUP(B178,$C$144:$I$151,2,0)</f>
        <v>12</v>
      </c>
      <c r="F178" s="51">
        <f>VLOOKUP(B178,$C$144:$I$151,3,0)</f>
        <v>0</v>
      </c>
      <c r="G178" s="51">
        <f>VLOOKUP(B178,$C$144:$I$151,4,0)</f>
        <v>0</v>
      </c>
      <c r="H178" s="78" t="e">
        <f t="shared" si="38"/>
        <v>#DIV/0!</v>
      </c>
      <c r="I178" s="78" t="e">
        <f>VLOOKUP(B178,$C$144:$I$151,6,0)</f>
        <v>#DIV/0!</v>
      </c>
      <c r="J178" s="51">
        <f>VLOOKUP(B178,$C$144:$I$151,7,0)</f>
        <v>0</v>
      </c>
      <c r="K178" s="51">
        <v>9</v>
      </c>
    </row>
    <row r="179" spans="1:11" x14ac:dyDescent="0.25">
      <c r="A179" s="51">
        <v>8</v>
      </c>
      <c r="B179" s="51" t="str">
        <f>IF(D138=0,C138,C139)</f>
        <v xml:space="preserve">, </v>
      </c>
      <c r="C179" s="51">
        <f t="shared" si="37"/>
        <v>0</v>
      </c>
      <c r="D179" s="51" t="s">
        <v>82</v>
      </c>
      <c r="E179" s="51">
        <f>VLOOKUP(B179,$C$144:$I$151,2,0)</f>
        <v>12</v>
      </c>
      <c r="F179" s="51">
        <f>VLOOKUP(B179,$C$144:$I$151,3,0)</f>
        <v>0</v>
      </c>
      <c r="G179" s="51">
        <f>VLOOKUP(B179,$C$144:$I$151,4,0)</f>
        <v>0</v>
      </c>
      <c r="H179" s="78" t="e">
        <f t="shared" si="38"/>
        <v>#DIV/0!</v>
      </c>
      <c r="I179" s="78" t="e">
        <f>VLOOKUP(B179,$C$144:$I$151,6,0)</f>
        <v>#DIV/0!</v>
      </c>
      <c r="J179" s="51">
        <f>VLOOKUP(B179,$C$144:$I$151,7,0)</f>
        <v>0</v>
      </c>
      <c r="K179" s="51">
        <v>8</v>
      </c>
    </row>
    <row r="180" spans="1:11" x14ac:dyDescent="0.25">
      <c r="A180" s="51">
        <v>9</v>
      </c>
      <c r="B180" s="51" t="str">
        <f>$A$100</f>
        <v xml:space="preserve">, </v>
      </c>
      <c r="C180" s="51">
        <f t="shared" si="37"/>
        <v>0</v>
      </c>
      <c r="D180" s="51" t="s">
        <v>83</v>
      </c>
      <c r="E180" s="51">
        <f>VLOOKUP(B180,$A$100:$J$103,4,0)</f>
        <v>12</v>
      </c>
      <c r="F180" s="51">
        <f>VLOOKUP(B180,$A$100:$J$103,5,0)</f>
        <v>0</v>
      </c>
      <c r="G180" s="51">
        <f>VLOOKUP(B180,$A$100:$J$103,6,0)</f>
        <v>0</v>
      </c>
      <c r="H180" s="78" t="e">
        <f t="shared" si="38"/>
        <v>#DIV/0!</v>
      </c>
      <c r="I180" s="78" t="e">
        <f>VLOOKUP(B180,$A$100:$J$103,8,0)</f>
        <v>#DIV/0!</v>
      </c>
      <c r="J180" s="51">
        <f>VLOOKUP(B180,$A$100:$J$103,9,0)</f>
        <v>0</v>
      </c>
      <c r="K180" s="51">
        <v>4</v>
      </c>
    </row>
    <row r="181" spans="1:11" x14ac:dyDescent="0.25">
      <c r="A181" s="51">
        <v>10</v>
      </c>
      <c r="B181" s="51" t="str">
        <f>$A$101</f>
        <v xml:space="preserve">, </v>
      </c>
      <c r="C181" s="51">
        <f t="shared" si="37"/>
        <v>0</v>
      </c>
      <c r="D181" s="51" t="s">
        <v>84</v>
      </c>
      <c r="E181" s="51">
        <f>VLOOKUP(B181,$A$100:$J$103,4,0)</f>
        <v>12</v>
      </c>
      <c r="F181" s="51">
        <f>VLOOKUP(B181,$A$100:$J$103,5,0)</f>
        <v>0</v>
      </c>
      <c r="G181" s="51">
        <f>VLOOKUP(B181,$A$100:$J$103,6,0)</f>
        <v>0</v>
      </c>
      <c r="H181" s="78" t="e">
        <f t="shared" si="38"/>
        <v>#DIV/0!</v>
      </c>
      <c r="I181" s="78" t="e">
        <f>VLOOKUP(B181,$A$100:$J$103,8,0)</f>
        <v>#DIV/0!</v>
      </c>
      <c r="J181" s="51">
        <f>VLOOKUP(B181,$A$100:$J$103,9,0)</f>
        <v>0</v>
      </c>
      <c r="K181" s="51">
        <v>2</v>
      </c>
    </row>
    <row r="182" spans="1:11" x14ac:dyDescent="0.25">
      <c r="A182" s="51">
        <v>11</v>
      </c>
      <c r="B182" s="51" t="str">
        <f>$A$102</f>
        <v xml:space="preserve">, </v>
      </c>
      <c r="C182" s="51">
        <f t="shared" si="37"/>
        <v>0</v>
      </c>
      <c r="D182" s="51" t="s">
        <v>84</v>
      </c>
      <c r="E182" s="51">
        <f>VLOOKUP(B182,$A$100:$J$103,4,0)</f>
        <v>12</v>
      </c>
      <c r="F182" s="51">
        <f>VLOOKUP(B182,$A$100:$J$103,5,0)</f>
        <v>0</v>
      </c>
      <c r="G182" s="51">
        <f>VLOOKUP(B182,$A$100:$J$103,6,0)</f>
        <v>0</v>
      </c>
      <c r="H182" s="78" t="e">
        <f t="shared" si="38"/>
        <v>#DIV/0!</v>
      </c>
      <c r="I182" s="78" t="e">
        <f>VLOOKUP(B182,$A$100:$J$103,8,0)</f>
        <v>#DIV/0!</v>
      </c>
      <c r="J182" s="51">
        <f>VLOOKUP(B182,$A$100:$J$103,9,0)</f>
        <v>0</v>
      </c>
      <c r="K182" s="51">
        <v>2</v>
      </c>
    </row>
    <row r="183" spans="1:11" x14ac:dyDescent="0.25">
      <c r="A183" s="51">
        <v>12</v>
      </c>
      <c r="B183" s="51" t="str">
        <f>$A$103</f>
        <v xml:space="preserve">, </v>
      </c>
      <c r="C183" s="51">
        <f t="shared" si="37"/>
        <v>0</v>
      </c>
      <c r="D183" s="51" t="s">
        <v>84</v>
      </c>
      <c r="E183" s="51">
        <f>VLOOKUP(B183,$A$100:$J$103,4,0)</f>
        <v>12</v>
      </c>
      <c r="F183" s="51">
        <f>VLOOKUP(B183,$A$100:$J$103,5,0)</f>
        <v>0</v>
      </c>
      <c r="G183" s="51">
        <f>VLOOKUP(B183,$A$100:$J$103,6,0)</f>
        <v>0</v>
      </c>
      <c r="H183" s="78" t="e">
        <f t="shared" si="38"/>
        <v>#DIV/0!</v>
      </c>
      <c r="I183" s="78" t="e">
        <f>VLOOKUP(B183,$A$100:$J$103,8,0)</f>
        <v>#DIV/0!</v>
      </c>
      <c r="J183" s="51">
        <f>VLOOKUP(B183,$A$100:$J$103,9,0)</f>
        <v>0</v>
      </c>
      <c r="K183" s="51">
        <v>2</v>
      </c>
    </row>
  </sheetData>
  <sheetProtection sheet="1" selectLockedCells="1" sort="0"/>
  <sortState ref="A92:I103">
    <sortCondition ref="C92:C103"/>
    <sortCondition descending="1" ref="D92:D103"/>
    <sortCondition descending="1" ref="G92:G103"/>
    <sortCondition descending="1" ref="H92:H103"/>
    <sortCondition descending="1" ref="I92:I103"/>
  </sortState>
  <mergeCells count="16">
    <mergeCell ref="A10:F10"/>
    <mergeCell ref="A26:I26"/>
    <mergeCell ref="A47:I47"/>
    <mergeCell ref="A170:K170"/>
    <mergeCell ref="A1:J1"/>
    <mergeCell ref="C142:J142"/>
    <mergeCell ref="A154:J154"/>
    <mergeCell ref="C162:J162"/>
    <mergeCell ref="A90:J90"/>
    <mergeCell ref="A106:J106"/>
    <mergeCell ref="A130:J130"/>
    <mergeCell ref="B118:J118"/>
    <mergeCell ref="A68:I68"/>
    <mergeCell ref="A82:B86"/>
    <mergeCell ref="A61:B65"/>
    <mergeCell ref="A40:B4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66"/>
  <sheetViews>
    <sheetView workbookViewId="0">
      <selection sqref="A1:H1"/>
    </sheetView>
  </sheetViews>
  <sheetFormatPr baseColWidth="10" defaultRowHeight="12.75" x14ac:dyDescent="0.2"/>
  <cols>
    <col min="1" max="1" width="11.42578125" style="13" customWidth="1"/>
    <col min="2" max="2" width="17.140625" style="13" customWidth="1"/>
    <col min="3" max="8" width="6.42578125" style="13" customWidth="1"/>
    <col min="9" max="16384" width="11.42578125" style="13"/>
  </cols>
  <sheetData>
    <row r="1" spans="1:8" x14ac:dyDescent="0.2">
      <c r="A1" s="112" t="str">
        <f>Formular!B3&amp;" "&amp;Formular!B7</f>
        <v>Meisterschaft Dreiband 2026/2027</v>
      </c>
      <c r="B1" s="113"/>
      <c r="C1" s="113"/>
      <c r="D1" s="113"/>
      <c r="E1" s="113"/>
      <c r="F1" s="113"/>
      <c r="G1" s="113"/>
      <c r="H1" s="114"/>
    </row>
    <row r="3" spans="1:8" x14ac:dyDescent="0.2">
      <c r="A3" s="14" t="s">
        <v>87</v>
      </c>
      <c r="B3" s="119" t="str">
        <f>Formular!B5</f>
        <v>BC Musterort</v>
      </c>
      <c r="C3" s="119"/>
      <c r="D3" s="119"/>
      <c r="E3" s="119"/>
      <c r="F3" s="119"/>
      <c r="G3" s="119"/>
      <c r="H3" s="119"/>
    </row>
    <row r="4" spans="1:8" x14ac:dyDescent="0.2">
      <c r="A4" s="14" t="s">
        <v>88</v>
      </c>
      <c r="B4" s="119" t="str">
        <f>Formular!B6</f>
        <v>00.-00. Monat 20XX</v>
      </c>
      <c r="C4" s="119"/>
      <c r="D4" s="119"/>
      <c r="E4" s="119"/>
      <c r="F4" s="119"/>
      <c r="G4" s="119"/>
      <c r="H4" s="119"/>
    </row>
    <row r="5" spans="1:8" ht="25.5" customHeight="1" x14ac:dyDescent="0.2">
      <c r="A5" s="14" t="s">
        <v>89</v>
      </c>
      <c r="B5" s="120" t="str">
        <f>Formular!B4</f>
        <v>12 Teilnehmer | 3 Gruppen á 4 Spieler - VF - HF - F | inkl. Platzierungsspiele in der Endrunde</v>
      </c>
      <c r="C5" s="120"/>
      <c r="D5" s="120"/>
      <c r="E5" s="120"/>
      <c r="F5" s="120"/>
      <c r="G5" s="120"/>
      <c r="H5" s="120"/>
    </row>
    <row r="6" spans="1:8" x14ac:dyDescent="0.2">
      <c r="A6" s="14" t="s">
        <v>91</v>
      </c>
      <c r="B6" s="119" t="str">
        <f>Formular!B8</f>
        <v>00 Punkte / 00 Aufnahmen</v>
      </c>
      <c r="C6" s="119"/>
      <c r="D6" s="119"/>
      <c r="E6" s="119"/>
      <c r="F6" s="119"/>
      <c r="G6" s="119"/>
      <c r="H6" s="119"/>
    </row>
    <row r="9" spans="1:8" x14ac:dyDescent="0.2">
      <c r="A9" s="121" t="s">
        <v>12</v>
      </c>
      <c r="B9" s="15" t="s">
        <v>14</v>
      </c>
      <c r="C9" s="15" t="s">
        <v>15</v>
      </c>
      <c r="D9" s="15" t="s">
        <v>16</v>
      </c>
      <c r="E9" s="15" t="s">
        <v>17</v>
      </c>
      <c r="F9" s="15" t="s">
        <v>8</v>
      </c>
      <c r="G9" s="15" t="s">
        <v>18</v>
      </c>
      <c r="H9" s="15" t="s">
        <v>19</v>
      </c>
    </row>
    <row r="10" spans="1:8" x14ac:dyDescent="0.2">
      <c r="A10" s="122"/>
      <c r="B10" s="14" t="str">
        <f>Formular!C28</f>
        <v xml:space="preserve">, </v>
      </c>
      <c r="C10" s="14">
        <f>Formular!D28</f>
        <v>1</v>
      </c>
      <c r="D10" s="14">
        <f>Formular!E28</f>
        <v>0</v>
      </c>
      <c r="E10" s="14">
        <f>Formular!F28</f>
        <v>0</v>
      </c>
      <c r="F10" s="16" t="e">
        <f>Formular!G28</f>
        <v>#DIV/0!</v>
      </c>
      <c r="G10" s="17" t="e">
        <f>Formular!H28</f>
        <v>#DIV/0!</v>
      </c>
      <c r="H10" s="14">
        <f>Formular!I28</f>
        <v>0</v>
      </c>
    </row>
    <row r="11" spans="1:8" ht="13.5" thickBot="1" x14ac:dyDescent="0.25">
      <c r="A11" s="122"/>
      <c r="B11" s="18" t="str">
        <f>Formular!C29</f>
        <v xml:space="preserve">, </v>
      </c>
      <c r="C11" s="18">
        <f>Formular!D29</f>
        <v>1</v>
      </c>
      <c r="D11" s="18">
        <f>Formular!E29</f>
        <v>0</v>
      </c>
      <c r="E11" s="18" t="str">
        <f>Formular!F29</f>
        <v/>
      </c>
      <c r="F11" s="19" t="e">
        <f>Formular!G29</f>
        <v>#VALUE!</v>
      </c>
      <c r="G11" s="20" t="e">
        <f>Formular!H29</f>
        <v>#VALUE!</v>
      </c>
      <c r="H11" s="18">
        <f>Formular!I29</f>
        <v>0</v>
      </c>
    </row>
    <row r="12" spans="1:8" x14ac:dyDescent="0.2">
      <c r="A12" s="122"/>
      <c r="B12" s="21" t="str">
        <f>Formular!C30</f>
        <v xml:space="preserve">, </v>
      </c>
      <c r="C12" s="21">
        <f>Formular!D30</f>
        <v>1</v>
      </c>
      <c r="D12" s="21">
        <f>Formular!E30</f>
        <v>0</v>
      </c>
      <c r="E12" s="21">
        <f>Formular!F30</f>
        <v>0</v>
      </c>
      <c r="F12" s="22" t="e">
        <f>Formular!G30</f>
        <v>#DIV/0!</v>
      </c>
      <c r="G12" s="23" t="e">
        <f>Formular!H30</f>
        <v>#DIV/0!</v>
      </c>
      <c r="H12" s="21">
        <f>Formular!I30</f>
        <v>0</v>
      </c>
    </row>
    <row r="13" spans="1:8" ht="13.5" thickBot="1" x14ac:dyDescent="0.25">
      <c r="A13" s="122"/>
      <c r="B13" s="18" t="str">
        <f>Formular!C31</f>
        <v xml:space="preserve">, </v>
      </c>
      <c r="C13" s="18">
        <f>Formular!D31</f>
        <v>1</v>
      </c>
      <c r="D13" s="18">
        <f>Formular!E31</f>
        <v>0</v>
      </c>
      <c r="E13" s="18" t="str">
        <f>Formular!F31</f>
        <v/>
      </c>
      <c r="F13" s="19" t="e">
        <f>Formular!G31</f>
        <v>#VALUE!</v>
      </c>
      <c r="G13" s="20" t="e">
        <f>Formular!H31</f>
        <v>#VALUE!</v>
      </c>
      <c r="H13" s="18">
        <f>Formular!I31</f>
        <v>0</v>
      </c>
    </row>
    <row r="14" spans="1:8" x14ac:dyDescent="0.2">
      <c r="A14" s="122"/>
      <c r="B14" s="21" t="str">
        <f>Formular!C32</f>
        <v xml:space="preserve">, </v>
      </c>
      <c r="C14" s="21">
        <f>Formular!D32</f>
        <v>1</v>
      </c>
      <c r="D14" s="21">
        <f>Formular!E32</f>
        <v>0</v>
      </c>
      <c r="E14" s="21">
        <f>Formular!F32</f>
        <v>0</v>
      </c>
      <c r="F14" s="22" t="e">
        <f>Formular!G32</f>
        <v>#DIV/0!</v>
      </c>
      <c r="G14" s="23" t="e">
        <f>Formular!H32</f>
        <v>#DIV/0!</v>
      </c>
      <c r="H14" s="21">
        <f>Formular!I32</f>
        <v>0</v>
      </c>
    </row>
    <row r="15" spans="1:8" ht="13.5" thickBot="1" x14ac:dyDescent="0.25">
      <c r="A15" s="122"/>
      <c r="B15" s="18" t="str">
        <f>Formular!C33</f>
        <v xml:space="preserve">, </v>
      </c>
      <c r="C15" s="18">
        <f>Formular!D33</f>
        <v>1</v>
      </c>
      <c r="D15" s="18">
        <f>Formular!E33</f>
        <v>0</v>
      </c>
      <c r="E15" s="18" t="str">
        <f>Formular!F33</f>
        <v/>
      </c>
      <c r="F15" s="19" t="e">
        <f>Formular!G33</f>
        <v>#VALUE!</v>
      </c>
      <c r="G15" s="20" t="e">
        <f>Formular!H33</f>
        <v>#VALUE!</v>
      </c>
      <c r="H15" s="18">
        <f>Formular!I33</f>
        <v>0</v>
      </c>
    </row>
    <row r="16" spans="1:8" x14ac:dyDescent="0.2">
      <c r="A16" s="122"/>
      <c r="B16" s="21" t="str">
        <f>Formular!C34</f>
        <v xml:space="preserve">, </v>
      </c>
      <c r="C16" s="21">
        <f>Formular!D34</f>
        <v>1</v>
      </c>
      <c r="D16" s="21">
        <f>Formular!E34</f>
        <v>0</v>
      </c>
      <c r="E16" s="21">
        <f>Formular!F34</f>
        <v>0</v>
      </c>
      <c r="F16" s="22" t="e">
        <f>Formular!G34</f>
        <v>#DIV/0!</v>
      </c>
      <c r="G16" s="23" t="e">
        <f>Formular!H34</f>
        <v>#DIV/0!</v>
      </c>
      <c r="H16" s="21">
        <f>Formular!I34</f>
        <v>0</v>
      </c>
    </row>
    <row r="17" spans="1:8" ht="13.5" thickBot="1" x14ac:dyDescent="0.25">
      <c r="A17" s="122"/>
      <c r="B17" s="18" t="str">
        <f>Formular!C35</f>
        <v xml:space="preserve">, </v>
      </c>
      <c r="C17" s="18">
        <f>Formular!D35</f>
        <v>1</v>
      </c>
      <c r="D17" s="18">
        <f>Formular!E35</f>
        <v>0</v>
      </c>
      <c r="E17" s="18" t="str">
        <f>Formular!F35</f>
        <v/>
      </c>
      <c r="F17" s="19" t="e">
        <f>Formular!G35</f>
        <v>#VALUE!</v>
      </c>
      <c r="G17" s="20" t="e">
        <f>Formular!H35</f>
        <v>#VALUE!</v>
      </c>
      <c r="H17" s="18">
        <f>Formular!I35</f>
        <v>0</v>
      </c>
    </row>
    <row r="18" spans="1:8" x14ac:dyDescent="0.2">
      <c r="A18" s="122"/>
      <c r="B18" s="21" t="str">
        <f>Formular!C36</f>
        <v xml:space="preserve">, </v>
      </c>
      <c r="C18" s="21">
        <f>Formular!D36</f>
        <v>1</v>
      </c>
      <c r="D18" s="21">
        <f>Formular!E36</f>
        <v>0</v>
      </c>
      <c r="E18" s="21">
        <f>Formular!F36</f>
        <v>0</v>
      </c>
      <c r="F18" s="22" t="e">
        <f>Formular!G36</f>
        <v>#DIV/0!</v>
      </c>
      <c r="G18" s="23" t="e">
        <f>Formular!H36</f>
        <v>#DIV/0!</v>
      </c>
      <c r="H18" s="21">
        <f>Formular!I36</f>
        <v>0</v>
      </c>
    </row>
    <row r="19" spans="1:8" ht="13.5" thickBot="1" x14ac:dyDescent="0.25">
      <c r="A19" s="122"/>
      <c r="B19" s="18" t="str">
        <f>Formular!C37</f>
        <v xml:space="preserve">, </v>
      </c>
      <c r="C19" s="18">
        <f>Formular!D37</f>
        <v>1</v>
      </c>
      <c r="D19" s="18">
        <f>Formular!E37</f>
        <v>0</v>
      </c>
      <c r="E19" s="18" t="str">
        <f>Formular!F37</f>
        <v/>
      </c>
      <c r="F19" s="19" t="e">
        <f>Formular!G37</f>
        <v>#VALUE!</v>
      </c>
      <c r="G19" s="20" t="e">
        <f>Formular!H37</f>
        <v>#VALUE!</v>
      </c>
      <c r="H19" s="18">
        <f>Formular!I37</f>
        <v>0</v>
      </c>
    </row>
    <row r="20" spans="1:8" x14ac:dyDescent="0.2">
      <c r="A20" s="122"/>
      <c r="B20" s="21" t="str">
        <f>Formular!C38</f>
        <v xml:space="preserve">, </v>
      </c>
      <c r="C20" s="21">
        <f>Formular!D38</f>
        <v>1</v>
      </c>
      <c r="D20" s="21">
        <f>Formular!E38</f>
        <v>0</v>
      </c>
      <c r="E20" s="21">
        <f>Formular!F38</f>
        <v>0</v>
      </c>
      <c r="F20" s="22" t="e">
        <f>Formular!G38</f>
        <v>#DIV/0!</v>
      </c>
      <c r="G20" s="23" t="e">
        <f>Formular!H38</f>
        <v>#DIV/0!</v>
      </c>
      <c r="H20" s="21">
        <f>Formular!I38</f>
        <v>0</v>
      </c>
    </row>
    <row r="21" spans="1:8" ht="13.5" thickBot="1" x14ac:dyDescent="0.25">
      <c r="A21" s="122"/>
      <c r="B21" s="24" t="str">
        <f>Formular!C39</f>
        <v xml:space="preserve">, </v>
      </c>
      <c r="C21" s="24">
        <f>Formular!D39</f>
        <v>1</v>
      </c>
      <c r="D21" s="24">
        <f>Formular!E39</f>
        <v>0</v>
      </c>
      <c r="E21" s="24" t="str">
        <f>Formular!F39</f>
        <v/>
      </c>
      <c r="F21" s="25" t="e">
        <f>Formular!G39</f>
        <v>#VALUE!</v>
      </c>
      <c r="G21" s="26" t="e">
        <f>Formular!H39</f>
        <v>#VALUE!</v>
      </c>
      <c r="H21" s="24">
        <f>Formular!I39</f>
        <v>0</v>
      </c>
    </row>
    <row r="22" spans="1:8" x14ac:dyDescent="0.2">
      <c r="A22" s="27" t="s">
        <v>92</v>
      </c>
      <c r="B22" s="27" t="s">
        <v>14</v>
      </c>
      <c r="C22" s="27" t="s">
        <v>15</v>
      </c>
      <c r="D22" s="27" t="s">
        <v>16</v>
      </c>
      <c r="E22" s="27" t="s">
        <v>17</v>
      </c>
      <c r="F22" s="27" t="s">
        <v>8</v>
      </c>
      <c r="G22" s="27" t="s">
        <v>18</v>
      </c>
      <c r="H22" s="27" t="s">
        <v>19</v>
      </c>
    </row>
    <row r="23" spans="1:8" x14ac:dyDescent="0.2">
      <c r="A23" s="28">
        <v>1</v>
      </c>
      <c r="B23" s="14" t="str">
        <f>Formular!C41</f>
        <v xml:space="preserve">, </v>
      </c>
      <c r="C23" s="14">
        <f>Formular!D41</f>
        <v>12</v>
      </c>
      <c r="D23" s="14">
        <f>Formular!E41</f>
        <v>0</v>
      </c>
      <c r="E23" s="14">
        <f>Formular!F41</f>
        <v>0</v>
      </c>
      <c r="F23" s="16" t="e">
        <f>Formular!G41</f>
        <v>#DIV/0!</v>
      </c>
      <c r="G23" s="16" t="e">
        <f>IF(Formular!H41=0,"-,---",Formular!H41)</f>
        <v>#DIV/0!</v>
      </c>
      <c r="H23" s="14">
        <f>Formular!I41</f>
        <v>0</v>
      </c>
    </row>
    <row r="24" spans="1:8" x14ac:dyDescent="0.2">
      <c r="A24" s="28">
        <v>2</v>
      </c>
      <c r="B24" s="14" t="str">
        <f>Formular!C42</f>
        <v xml:space="preserve">, </v>
      </c>
      <c r="C24" s="14">
        <f>Formular!D42</f>
        <v>12</v>
      </c>
      <c r="D24" s="14">
        <f>Formular!E42</f>
        <v>0</v>
      </c>
      <c r="E24" s="14">
        <f>Formular!F42</f>
        <v>0</v>
      </c>
      <c r="F24" s="16" t="e">
        <f>Formular!G42</f>
        <v>#DIV/0!</v>
      </c>
      <c r="G24" s="16" t="e">
        <f>IF(Formular!H42=0,"-,---",Formular!H42)</f>
        <v>#DIV/0!</v>
      </c>
      <c r="H24" s="14">
        <f>Formular!I42</f>
        <v>0</v>
      </c>
    </row>
    <row r="25" spans="1:8" x14ac:dyDescent="0.2">
      <c r="A25" s="29">
        <v>3</v>
      </c>
      <c r="B25" s="14" t="str">
        <f>Formular!C43</f>
        <v xml:space="preserve">, </v>
      </c>
      <c r="C25" s="14">
        <f>Formular!D43</f>
        <v>12</v>
      </c>
      <c r="D25" s="14">
        <f>Formular!E43</f>
        <v>0</v>
      </c>
      <c r="E25" s="14">
        <f>Formular!F43</f>
        <v>0</v>
      </c>
      <c r="F25" s="16" t="e">
        <f>Formular!G43</f>
        <v>#DIV/0!</v>
      </c>
      <c r="G25" s="16" t="e">
        <f>IF(Formular!H43=0,"-,---",Formular!H43)</f>
        <v>#DIV/0!</v>
      </c>
      <c r="H25" s="14">
        <f>Formular!I43</f>
        <v>0</v>
      </c>
    </row>
    <row r="26" spans="1:8" x14ac:dyDescent="0.2">
      <c r="A26" s="29">
        <v>4</v>
      </c>
      <c r="B26" s="14" t="str">
        <f>Formular!C44</f>
        <v xml:space="preserve">, </v>
      </c>
      <c r="C26" s="14">
        <f>Formular!D44</f>
        <v>12</v>
      </c>
      <c r="D26" s="14">
        <f>Formular!E44</f>
        <v>0</v>
      </c>
      <c r="E26" s="14">
        <f>Formular!F44</f>
        <v>0</v>
      </c>
      <c r="F26" s="16" t="e">
        <f>Formular!G44</f>
        <v>#DIV/0!</v>
      </c>
      <c r="G26" s="16" t="e">
        <f>IF(Formular!H44=0,"-,---",Formular!H44)</f>
        <v>#DIV/0!</v>
      </c>
      <c r="H26" s="14">
        <f>Formular!I44</f>
        <v>0</v>
      </c>
    </row>
    <row r="29" spans="1:8" x14ac:dyDescent="0.2">
      <c r="A29" s="115" t="s">
        <v>31</v>
      </c>
      <c r="B29" s="15" t="s">
        <v>14</v>
      </c>
      <c r="C29" s="15" t="s">
        <v>15</v>
      </c>
      <c r="D29" s="15" t="s">
        <v>16</v>
      </c>
      <c r="E29" s="15" t="s">
        <v>17</v>
      </c>
      <c r="F29" s="15" t="s">
        <v>8</v>
      </c>
      <c r="G29" s="15" t="s">
        <v>18</v>
      </c>
      <c r="H29" s="15" t="s">
        <v>19</v>
      </c>
    </row>
    <row r="30" spans="1:8" x14ac:dyDescent="0.2">
      <c r="A30" s="116"/>
      <c r="B30" s="14" t="str">
        <f>Formular!C49</f>
        <v xml:space="preserve">, </v>
      </c>
      <c r="C30" s="14">
        <f>Formular!D49</f>
        <v>1</v>
      </c>
      <c r="D30" s="14">
        <f>Formular!E49</f>
        <v>0</v>
      </c>
      <c r="E30" s="14">
        <f>Formular!F49</f>
        <v>0</v>
      </c>
      <c r="F30" s="16" t="e">
        <f>Formular!G49</f>
        <v>#DIV/0!</v>
      </c>
      <c r="G30" s="17" t="e">
        <f>Formular!H49</f>
        <v>#DIV/0!</v>
      </c>
      <c r="H30" s="14">
        <f>Formular!I49</f>
        <v>0</v>
      </c>
    </row>
    <row r="31" spans="1:8" ht="13.5" thickBot="1" x14ac:dyDescent="0.25">
      <c r="A31" s="116"/>
      <c r="B31" s="18" t="str">
        <f>Formular!C50</f>
        <v xml:space="preserve">, </v>
      </c>
      <c r="C31" s="18">
        <f>Formular!D50</f>
        <v>1</v>
      </c>
      <c r="D31" s="18">
        <f>Formular!E50</f>
        <v>0</v>
      </c>
      <c r="E31" s="18" t="str">
        <f>Formular!F50</f>
        <v/>
      </c>
      <c r="F31" s="19" t="e">
        <f>Formular!G50</f>
        <v>#VALUE!</v>
      </c>
      <c r="G31" s="20" t="e">
        <f>Formular!H50</f>
        <v>#VALUE!</v>
      </c>
      <c r="H31" s="18">
        <f>Formular!I50</f>
        <v>0</v>
      </c>
    </row>
    <row r="32" spans="1:8" x14ac:dyDescent="0.2">
      <c r="A32" s="116"/>
      <c r="B32" s="21" t="str">
        <f>Formular!C51</f>
        <v xml:space="preserve">, </v>
      </c>
      <c r="C32" s="21">
        <f>Formular!D51</f>
        <v>1</v>
      </c>
      <c r="D32" s="21">
        <f>Formular!E51</f>
        <v>0</v>
      </c>
      <c r="E32" s="21">
        <f>Formular!F51</f>
        <v>0</v>
      </c>
      <c r="F32" s="22" t="e">
        <f>Formular!G51</f>
        <v>#DIV/0!</v>
      </c>
      <c r="G32" s="23" t="e">
        <f>Formular!H51</f>
        <v>#DIV/0!</v>
      </c>
      <c r="H32" s="21">
        <f>Formular!I51</f>
        <v>0</v>
      </c>
    </row>
    <row r="33" spans="1:8" ht="13.5" thickBot="1" x14ac:dyDescent="0.25">
      <c r="A33" s="116"/>
      <c r="B33" s="18" t="str">
        <f>Formular!C52</f>
        <v xml:space="preserve">, </v>
      </c>
      <c r="C33" s="18">
        <f>Formular!D52</f>
        <v>1</v>
      </c>
      <c r="D33" s="18">
        <f>Formular!E52</f>
        <v>0</v>
      </c>
      <c r="E33" s="18" t="str">
        <f>Formular!F52</f>
        <v/>
      </c>
      <c r="F33" s="19" t="e">
        <f>Formular!G52</f>
        <v>#VALUE!</v>
      </c>
      <c r="G33" s="20" t="e">
        <f>Formular!H52</f>
        <v>#VALUE!</v>
      </c>
      <c r="H33" s="18">
        <f>Formular!I52</f>
        <v>0</v>
      </c>
    </row>
    <row r="34" spans="1:8" x14ac:dyDescent="0.2">
      <c r="A34" s="116"/>
      <c r="B34" s="21" t="str">
        <f>Formular!C53</f>
        <v xml:space="preserve">, </v>
      </c>
      <c r="C34" s="21">
        <f>Formular!D53</f>
        <v>1</v>
      </c>
      <c r="D34" s="21">
        <f>Formular!E53</f>
        <v>0</v>
      </c>
      <c r="E34" s="21">
        <f>Formular!F53</f>
        <v>0</v>
      </c>
      <c r="F34" s="22" t="e">
        <f>Formular!G53</f>
        <v>#DIV/0!</v>
      </c>
      <c r="G34" s="23" t="e">
        <f>Formular!H53</f>
        <v>#DIV/0!</v>
      </c>
      <c r="H34" s="21">
        <f>Formular!I53</f>
        <v>0</v>
      </c>
    </row>
    <row r="35" spans="1:8" ht="13.5" thickBot="1" x14ac:dyDescent="0.25">
      <c r="A35" s="116"/>
      <c r="B35" s="18" t="str">
        <f>Formular!C54</f>
        <v xml:space="preserve">, </v>
      </c>
      <c r="C35" s="18">
        <f>Formular!D54</f>
        <v>1</v>
      </c>
      <c r="D35" s="18">
        <f>Formular!E54</f>
        <v>0</v>
      </c>
      <c r="E35" s="18" t="str">
        <f>Formular!F54</f>
        <v/>
      </c>
      <c r="F35" s="19" t="e">
        <f>Formular!G54</f>
        <v>#VALUE!</v>
      </c>
      <c r="G35" s="20" t="e">
        <f>Formular!H54</f>
        <v>#VALUE!</v>
      </c>
      <c r="H35" s="18">
        <f>Formular!I54</f>
        <v>0</v>
      </c>
    </row>
    <row r="36" spans="1:8" x14ac:dyDescent="0.2">
      <c r="A36" s="116"/>
      <c r="B36" s="21" t="str">
        <f>Formular!C55</f>
        <v xml:space="preserve">, </v>
      </c>
      <c r="C36" s="21">
        <f>Formular!D55</f>
        <v>1</v>
      </c>
      <c r="D36" s="21">
        <f>Formular!E55</f>
        <v>0</v>
      </c>
      <c r="E36" s="21">
        <f>Formular!F55</f>
        <v>0</v>
      </c>
      <c r="F36" s="22" t="e">
        <f>Formular!G55</f>
        <v>#DIV/0!</v>
      </c>
      <c r="G36" s="23" t="e">
        <f>Formular!H55</f>
        <v>#DIV/0!</v>
      </c>
      <c r="H36" s="21">
        <f>Formular!I55</f>
        <v>0</v>
      </c>
    </row>
    <row r="37" spans="1:8" ht="13.5" thickBot="1" x14ac:dyDescent="0.25">
      <c r="A37" s="116"/>
      <c r="B37" s="18" t="str">
        <f>Formular!C56</f>
        <v xml:space="preserve">, </v>
      </c>
      <c r="C37" s="18">
        <f>Formular!D56</f>
        <v>1</v>
      </c>
      <c r="D37" s="18">
        <f>Formular!E56</f>
        <v>0</v>
      </c>
      <c r="E37" s="18" t="str">
        <f>Formular!F56</f>
        <v/>
      </c>
      <c r="F37" s="19" t="e">
        <f>Formular!G56</f>
        <v>#VALUE!</v>
      </c>
      <c r="G37" s="20" t="e">
        <f>Formular!H56</f>
        <v>#VALUE!</v>
      </c>
      <c r="H37" s="18">
        <f>Formular!I56</f>
        <v>0</v>
      </c>
    </row>
    <row r="38" spans="1:8" x14ac:dyDescent="0.2">
      <c r="A38" s="116"/>
      <c r="B38" s="21" t="str">
        <f>Formular!C57</f>
        <v xml:space="preserve">, </v>
      </c>
      <c r="C38" s="21">
        <f>Formular!D57</f>
        <v>1</v>
      </c>
      <c r="D38" s="21">
        <f>Formular!E57</f>
        <v>0</v>
      </c>
      <c r="E38" s="21">
        <f>Formular!F57</f>
        <v>0</v>
      </c>
      <c r="F38" s="22" t="e">
        <f>Formular!G57</f>
        <v>#DIV/0!</v>
      </c>
      <c r="G38" s="23" t="e">
        <f>Formular!H57</f>
        <v>#DIV/0!</v>
      </c>
      <c r="H38" s="21">
        <f>Formular!I57</f>
        <v>0</v>
      </c>
    </row>
    <row r="39" spans="1:8" ht="13.5" thickBot="1" x14ac:dyDescent="0.25">
      <c r="A39" s="116"/>
      <c r="B39" s="18" t="str">
        <f>Formular!C58</f>
        <v xml:space="preserve">, </v>
      </c>
      <c r="C39" s="18">
        <f>Formular!D58</f>
        <v>1</v>
      </c>
      <c r="D39" s="18">
        <f>Formular!E58</f>
        <v>0</v>
      </c>
      <c r="E39" s="18" t="str">
        <f>Formular!F58</f>
        <v/>
      </c>
      <c r="F39" s="19" t="e">
        <f>Formular!G58</f>
        <v>#VALUE!</v>
      </c>
      <c r="G39" s="20" t="e">
        <f>Formular!H58</f>
        <v>#VALUE!</v>
      </c>
      <c r="H39" s="18">
        <f>Formular!I58</f>
        <v>0</v>
      </c>
    </row>
    <row r="40" spans="1:8" x14ac:dyDescent="0.2">
      <c r="A40" s="116"/>
      <c r="B40" s="21" t="str">
        <f>Formular!C59</f>
        <v xml:space="preserve">, </v>
      </c>
      <c r="C40" s="21">
        <f>Formular!D59</f>
        <v>1</v>
      </c>
      <c r="D40" s="21">
        <f>Formular!E59</f>
        <v>0</v>
      </c>
      <c r="E40" s="21">
        <f>Formular!F59</f>
        <v>0</v>
      </c>
      <c r="F40" s="22" t="e">
        <f>Formular!G59</f>
        <v>#DIV/0!</v>
      </c>
      <c r="G40" s="23" t="e">
        <f>Formular!H59</f>
        <v>#DIV/0!</v>
      </c>
      <c r="H40" s="21">
        <f>Formular!I59</f>
        <v>0</v>
      </c>
    </row>
    <row r="41" spans="1:8" ht="13.5" thickBot="1" x14ac:dyDescent="0.25">
      <c r="A41" s="116"/>
      <c r="B41" s="24" t="str">
        <f>Formular!C60</f>
        <v xml:space="preserve">, </v>
      </c>
      <c r="C41" s="24">
        <f>Formular!D60</f>
        <v>1</v>
      </c>
      <c r="D41" s="24">
        <f>Formular!E60</f>
        <v>0</v>
      </c>
      <c r="E41" s="24" t="str">
        <f>Formular!F60</f>
        <v/>
      </c>
      <c r="F41" s="25" t="e">
        <f>Formular!G60</f>
        <v>#VALUE!</v>
      </c>
      <c r="G41" s="26" t="e">
        <f>Formular!H60</f>
        <v>#VALUE!</v>
      </c>
      <c r="H41" s="24">
        <f>Formular!I60</f>
        <v>0</v>
      </c>
    </row>
    <row r="42" spans="1:8" x14ac:dyDescent="0.2">
      <c r="A42" s="27" t="s">
        <v>92</v>
      </c>
      <c r="B42" s="27" t="s">
        <v>14</v>
      </c>
      <c r="C42" s="27" t="s">
        <v>15</v>
      </c>
      <c r="D42" s="27" t="s">
        <v>16</v>
      </c>
      <c r="E42" s="27" t="s">
        <v>17</v>
      </c>
      <c r="F42" s="27" t="s">
        <v>8</v>
      </c>
      <c r="G42" s="27" t="s">
        <v>18</v>
      </c>
      <c r="H42" s="27" t="s">
        <v>19</v>
      </c>
    </row>
    <row r="43" spans="1:8" x14ac:dyDescent="0.2">
      <c r="A43" s="28">
        <v>1</v>
      </c>
      <c r="B43" s="14" t="str">
        <f>Formular!C62</f>
        <v xml:space="preserve">, </v>
      </c>
      <c r="C43" s="14">
        <f>Formular!D62</f>
        <v>12</v>
      </c>
      <c r="D43" s="14">
        <f>Formular!E62</f>
        <v>0</v>
      </c>
      <c r="E43" s="14">
        <f>Formular!F62</f>
        <v>0</v>
      </c>
      <c r="F43" s="16" t="e">
        <f>Formular!G62</f>
        <v>#DIV/0!</v>
      </c>
      <c r="G43" s="16" t="e">
        <f>IF(Formular!H62=0,"-,---",Formular!H62)</f>
        <v>#DIV/0!</v>
      </c>
      <c r="H43" s="14">
        <f>Formular!I62</f>
        <v>0</v>
      </c>
    </row>
    <row r="44" spans="1:8" x14ac:dyDescent="0.2">
      <c r="A44" s="28">
        <v>2</v>
      </c>
      <c r="B44" s="14" t="str">
        <f>Formular!C63</f>
        <v xml:space="preserve">, </v>
      </c>
      <c r="C44" s="14">
        <f>Formular!D63</f>
        <v>12</v>
      </c>
      <c r="D44" s="14">
        <f>Formular!E63</f>
        <v>0</v>
      </c>
      <c r="E44" s="14">
        <f>Formular!F63</f>
        <v>0</v>
      </c>
      <c r="F44" s="16" t="e">
        <f>Formular!G63</f>
        <v>#DIV/0!</v>
      </c>
      <c r="G44" s="16" t="e">
        <f>IF(Formular!H63=0,"-,---",Formular!H63)</f>
        <v>#DIV/0!</v>
      </c>
      <c r="H44" s="14">
        <f>Formular!I63</f>
        <v>0</v>
      </c>
    </row>
    <row r="45" spans="1:8" x14ac:dyDescent="0.2">
      <c r="A45" s="29">
        <v>3</v>
      </c>
      <c r="B45" s="14" t="str">
        <f>Formular!C64</f>
        <v xml:space="preserve">, </v>
      </c>
      <c r="C45" s="14">
        <f>Formular!D64</f>
        <v>12</v>
      </c>
      <c r="D45" s="14">
        <f>Formular!E64</f>
        <v>0</v>
      </c>
      <c r="E45" s="14">
        <f>Formular!F64</f>
        <v>0</v>
      </c>
      <c r="F45" s="16" t="e">
        <f>Formular!G64</f>
        <v>#DIV/0!</v>
      </c>
      <c r="G45" s="16" t="e">
        <f>IF(Formular!H64=0,"-,---",Formular!H64)</f>
        <v>#DIV/0!</v>
      </c>
      <c r="H45" s="14">
        <f>Formular!I64</f>
        <v>0</v>
      </c>
    </row>
    <row r="46" spans="1:8" x14ac:dyDescent="0.2">
      <c r="A46" s="29">
        <v>4</v>
      </c>
      <c r="B46" s="14" t="str">
        <f>Formular!C65</f>
        <v xml:space="preserve">, </v>
      </c>
      <c r="C46" s="14">
        <f>Formular!D65</f>
        <v>12</v>
      </c>
      <c r="D46" s="14">
        <f>Formular!E65</f>
        <v>0</v>
      </c>
      <c r="E46" s="14">
        <f>Formular!F65</f>
        <v>0</v>
      </c>
      <c r="F46" s="16" t="e">
        <f>Formular!G65</f>
        <v>#DIV/0!</v>
      </c>
      <c r="G46" s="16" t="e">
        <f>IF(Formular!H65=0,"-,---",Formular!H65)</f>
        <v>#DIV/0!</v>
      </c>
      <c r="H46" s="14">
        <f>Formular!I65</f>
        <v>0</v>
      </c>
    </row>
    <row r="49" spans="1:8" x14ac:dyDescent="0.2">
      <c r="A49" s="117" t="s">
        <v>39</v>
      </c>
      <c r="B49" s="15" t="s">
        <v>14</v>
      </c>
      <c r="C49" s="15" t="s">
        <v>15</v>
      </c>
      <c r="D49" s="15" t="s">
        <v>16</v>
      </c>
      <c r="E49" s="15" t="s">
        <v>17</v>
      </c>
      <c r="F49" s="15" t="s">
        <v>8</v>
      </c>
      <c r="G49" s="15" t="s">
        <v>18</v>
      </c>
      <c r="H49" s="15" t="s">
        <v>19</v>
      </c>
    </row>
    <row r="50" spans="1:8" x14ac:dyDescent="0.2">
      <c r="A50" s="118"/>
      <c r="B50" s="14" t="str">
        <f>Formular!C70</f>
        <v xml:space="preserve">, </v>
      </c>
      <c r="C50" s="14">
        <f>Formular!D70</f>
        <v>1</v>
      </c>
      <c r="D50" s="14">
        <f>Formular!E70</f>
        <v>0</v>
      </c>
      <c r="E50" s="14">
        <f>Formular!F70</f>
        <v>0</v>
      </c>
      <c r="F50" s="16" t="e">
        <f>Formular!G70</f>
        <v>#DIV/0!</v>
      </c>
      <c r="G50" s="17" t="e">
        <f>Formular!H70</f>
        <v>#DIV/0!</v>
      </c>
      <c r="H50" s="14">
        <f>Formular!I70</f>
        <v>0</v>
      </c>
    </row>
    <row r="51" spans="1:8" ht="13.5" thickBot="1" x14ac:dyDescent="0.25">
      <c r="A51" s="118"/>
      <c r="B51" s="18" t="str">
        <f>Formular!C71</f>
        <v xml:space="preserve">, </v>
      </c>
      <c r="C51" s="18">
        <f>Formular!D71</f>
        <v>1</v>
      </c>
      <c r="D51" s="18">
        <f>Formular!E71</f>
        <v>0</v>
      </c>
      <c r="E51" s="18" t="str">
        <f>Formular!F71</f>
        <v/>
      </c>
      <c r="F51" s="19" t="e">
        <f>Formular!G71</f>
        <v>#VALUE!</v>
      </c>
      <c r="G51" s="20" t="e">
        <f>Formular!H71</f>
        <v>#VALUE!</v>
      </c>
      <c r="H51" s="18">
        <f>Formular!I71</f>
        <v>0</v>
      </c>
    </row>
    <row r="52" spans="1:8" x14ac:dyDescent="0.2">
      <c r="A52" s="118"/>
      <c r="B52" s="21" t="str">
        <f>Formular!C72</f>
        <v xml:space="preserve">, </v>
      </c>
      <c r="C52" s="21">
        <f>Formular!D72</f>
        <v>1</v>
      </c>
      <c r="D52" s="21">
        <f>Formular!E72</f>
        <v>0</v>
      </c>
      <c r="E52" s="21">
        <f>Formular!F72</f>
        <v>0</v>
      </c>
      <c r="F52" s="22" t="e">
        <f>Formular!G72</f>
        <v>#DIV/0!</v>
      </c>
      <c r="G52" s="23" t="e">
        <f>Formular!H72</f>
        <v>#DIV/0!</v>
      </c>
      <c r="H52" s="21">
        <f>Formular!I72</f>
        <v>0</v>
      </c>
    </row>
    <row r="53" spans="1:8" ht="13.5" thickBot="1" x14ac:dyDescent="0.25">
      <c r="A53" s="118"/>
      <c r="B53" s="18" t="str">
        <f>Formular!C73</f>
        <v xml:space="preserve">, </v>
      </c>
      <c r="C53" s="18">
        <f>Formular!D73</f>
        <v>1</v>
      </c>
      <c r="D53" s="18">
        <f>Formular!E73</f>
        <v>0</v>
      </c>
      <c r="E53" s="18" t="str">
        <f>Formular!F73</f>
        <v/>
      </c>
      <c r="F53" s="19" t="e">
        <f>Formular!G73</f>
        <v>#VALUE!</v>
      </c>
      <c r="G53" s="20" t="e">
        <f>Formular!H73</f>
        <v>#VALUE!</v>
      </c>
      <c r="H53" s="18">
        <f>Formular!I73</f>
        <v>0</v>
      </c>
    </row>
    <row r="54" spans="1:8" x14ac:dyDescent="0.2">
      <c r="A54" s="118"/>
      <c r="B54" s="21" t="str">
        <f>Formular!C74</f>
        <v xml:space="preserve">, </v>
      </c>
      <c r="C54" s="21">
        <f>Formular!D74</f>
        <v>1</v>
      </c>
      <c r="D54" s="21">
        <f>Formular!E74</f>
        <v>0</v>
      </c>
      <c r="E54" s="21">
        <f>Formular!F74</f>
        <v>0</v>
      </c>
      <c r="F54" s="22" t="e">
        <f>Formular!G74</f>
        <v>#DIV/0!</v>
      </c>
      <c r="G54" s="23" t="e">
        <f>Formular!H74</f>
        <v>#DIV/0!</v>
      </c>
      <c r="H54" s="21">
        <f>Formular!I74</f>
        <v>0</v>
      </c>
    </row>
    <row r="55" spans="1:8" ht="13.5" thickBot="1" x14ac:dyDescent="0.25">
      <c r="A55" s="118"/>
      <c r="B55" s="18" t="str">
        <f>Formular!C75</f>
        <v xml:space="preserve">, </v>
      </c>
      <c r="C55" s="18">
        <f>Formular!D75</f>
        <v>1</v>
      </c>
      <c r="D55" s="18">
        <f>Formular!E75</f>
        <v>0</v>
      </c>
      <c r="E55" s="18" t="str">
        <f>Formular!F75</f>
        <v/>
      </c>
      <c r="F55" s="19" t="e">
        <f>Formular!G75</f>
        <v>#VALUE!</v>
      </c>
      <c r="G55" s="20" t="e">
        <f>Formular!H75</f>
        <v>#VALUE!</v>
      </c>
      <c r="H55" s="18">
        <f>Formular!I75</f>
        <v>0</v>
      </c>
    </row>
    <row r="56" spans="1:8" x14ac:dyDescent="0.2">
      <c r="A56" s="118"/>
      <c r="B56" s="21" t="str">
        <f>Formular!C76</f>
        <v xml:space="preserve">, </v>
      </c>
      <c r="C56" s="21">
        <f>Formular!D76</f>
        <v>1</v>
      </c>
      <c r="D56" s="21">
        <f>Formular!E76</f>
        <v>0</v>
      </c>
      <c r="E56" s="21">
        <f>Formular!F76</f>
        <v>0</v>
      </c>
      <c r="F56" s="22" t="e">
        <f>Formular!G76</f>
        <v>#DIV/0!</v>
      </c>
      <c r="G56" s="23" t="e">
        <f>Formular!H76</f>
        <v>#DIV/0!</v>
      </c>
      <c r="H56" s="21">
        <f>Formular!I76</f>
        <v>0</v>
      </c>
    </row>
    <row r="57" spans="1:8" ht="13.5" thickBot="1" x14ac:dyDescent="0.25">
      <c r="A57" s="118"/>
      <c r="B57" s="18" t="str">
        <f>Formular!C77</f>
        <v xml:space="preserve">, </v>
      </c>
      <c r="C57" s="18">
        <f>Formular!D77</f>
        <v>1</v>
      </c>
      <c r="D57" s="18">
        <f>Formular!E77</f>
        <v>0</v>
      </c>
      <c r="E57" s="18" t="str">
        <f>Formular!F77</f>
        <v/>
      </c>
      <c r="F57" s="19" t="e">
        <f>Formular!G77</f>
        <v>#VALUE!</v>
      </c>
      <c r="G57" s="20" t="e">
        <f>Formular!H77</f>
        <v>#VALUE!</v>
      </c>
      <c r="H57" s="18">
        <f>Formular!I77</f>
        <v>0</v>
      </c>
    </row>
    <row r="58" spans="1:8" x14ac:dyDescent="0.2">
      <c r="A58" s="118"/>
      <c r="B58" s="21" t="str">
        <f>Formular!C78</f>
        <v xml:space="preserve">, </v>
      </c>
      <c r="C58" s="21">
        <f>Formular!D78</f>
        <v>1</v>
      </c>
      <c r="D58" s="21">
        <f>Formular!E78</f>
        <v>0</v>
      </c>
      <c r="E58" s="21">
        <f>Formular!F78</f>
        <v>0</v>
      </c>
      <c r="F58" s="22" t="e">
        <f>Formular!G78</f>
        <v>#DIV/0!</v>
      </c>
      <c r="G58" s="23" t="e">
        <f>Formular!H78</f>
        <v>#DIV/0!</v>
      </c>
      <c r="H58" s="21">
        <f>Formular!I78</f>
        <v>0</v>
      </c>
    </row>
    <row r="59" spans="1:8" ht="13.5" thickBot="1" x14ac:dyDescent="0.25">
      <c r="A59" s="118"/>
      <c r="B59" s="18" t="str">
        <f>Formular!C79</f>
        <v xml:space="preserve">, </v>
      </c>
      <c r="C59" s="18">
        <f>Formular!D79</f>
        <v>1</v>
      </c>
      <c r="D59" s="18">
        <f>Formular!E79</f>
        <v>0</v>
      </c>
      <c r="E59" s="18" t="str">
        <f>Formular!F79</f>
        <v/>
      </c>
      <c r="F59" s="19" t="e">
        <f>Formular!G79</f>
        <v>#VALUE!</v>
      </c>
      <c r="G59" s="20" t="e">
        <f>Formular!H79</f>
        <v>#VALUE!</v>
      </c>
      <c r="H59" s="18">
        <f>Formular!I79</f>
        <v>0</v>
      </c>
    </row>
    <row r="60" spans="1:8" x14ac:dyDescent="0.2">
      <c r="A60" s="118"/>
      <c r="B60" s="21" t="str">
        <f>Formular!C80</f>
        <v xml:space="preserve">, </v>
      </c>
      <c r="C60" s="21">
        <f>Formular!D80</f>
        <v>1</v>
      </c>
      <c r="D60" s="21">
        <f>Formular!E80</f>
        <v>0</v>
      </c>
      <c r="E60" s="21">
        <f>Formular!F80</f>
        <v>0</v>
      </c>
      <c r="F60" s="22" t="e">
        <f>Formular!G80</f>
        <v>#DIV/0!</v>
      </c>
      <c r="G60" s="23" t="e">
        <f>Formular!H80</f>
        <v>#DIV/0!</v>
      </c>
      <c r="H60" s="21">
        <f>Formular!I80</f>
        <v>0</v>
      </c>
    </row>
    <row r="61" spans="1:8" ht="13.5" thickBot="1" x14ac:dyDescent="0.25">
      <c r="A61" s="118"/>
      <c r="B61" s="24" t="str">
        <f>Formular!C81</f>
        <v xml:space="preserve">, </v>
      </c>
      <c r="C61" s="24">
        <f>Formular!D81</f>
        <v>1</v>
      </c>
      <c r="D61" s="24">
        <f>Formular!E81</f>
        <v>0</v>
      </c>
      <c r="E61" s="24" t="str">
        <f>Formular!F81</f>
        <v/>
      </c>
      <c r="F61" s="25" t="e">
        <f>Formular!G81</f>
        <v>#VALUE!</v>
      </c>
      <c r="G61" s="26" t="e">
        <f>Formular!H81</f>
        <v>#VALUE!</v>
      </c>
      <c r="H61" s="24">
        <f>Formular!I81</f>
        <v>0</v>
      </c>
    </row>
    <row r="62" spans="1:8" x14ac:dyDescent="0.2">
      <c r="A62" s="27" t="s">
        <v>92</v>
      </c>
      <c r="B62" s="27" t="s">
        <v>14</v>
      </c>
      <c r="C62" s="27" t="s">
        <v>15</v>
      </c>
      <c r="D62" s="27" t="s">
        <v>16</v>
      </c>
      <c r="E62" s="27" t="s">
        <v>17</v>
      </c>
      <c r="F62" s="27" t="s">
        <v>8</v>
      </c>
      <c r="G62" s="27" t="s">
        <v>18</v>
      </c>
      <c r="H62" s="27" t="s">
        <v>19</v>
      </c>
    </row>
    <row r="63" spans="1:8" x14ac:dyDescent="0.2">
      <c r="A63" s="28">
        <v>1</v>
      </c>
      <c r="B63" s="14" t="str">
        <f>Formular!C83</f>
        <v xml:space="preserve">, </v>
      </c>
      <c r="C63" s="14">
        <f>Formular!D83</f>
        <v>12</v>
      </c>
      <c r="D63" s="14">
        <f>Formular!E83</f>
        <v>0</v>
      </c>
      <c r="E63" s="14">
        <f>Formular!F83</f>
        <v>0</v>
      </c>
      <c r="F63" s="16" t="e">
        <f>Formular!G83</f>
        <v>#DIV/0!</v>
      </c>
      <c r="G63" s="16" t="e">
        <f>IF(Formular!H83=0,"-,---",Formular!H83)</f>
        <v>#DIV/0!</v>
      </c>
      <c r="H63" s="14">
        <f>Formular!I83</f>
        <v>0</v>
      </c>
    </row>
    <row r="64" spans="1:8" x14ac:dyDescent="0.2">
      <c r="A64" s="28">
        <v>2</v>
      </c>
      <c r="B64" s="14" t="str">
        <f>Formular!C84</f>
        <v xml:space="preserve">, </v>
      </c>
      <c r="C64" s="14">
        <f>Formular!D84</f>
        <v>12</v>
      </c>
      <c r="D64" s="14">
        <f>Formular!E84</f>
        <v>0</v>
      </c>
      <c r="E64" s="14">
        <f>Formular!F84</f>
        <v>0</v>
      </c>
      <c r="F64" s="16" t="e">
        <f>Formular!G84</f>
        <v>#DIV/0!</v>
      </c>
      <c r="G64" s="16" t="e">
        <f>IF(Formular!H84=0,"-,---",Formular!H84)</f>
        <v>#DIV/0!</v>
      </c>
      <c r="H64" s="14">
        <f>Formular!I84</f>
        <v>0</v>
      </c>
    </row>
    <row r="65" spans="1:8" x14ac:dyDescent="0.2">
      <c r="A65" s="29">
        <v>3</v>
      </c>
      <c r="B65" s="14" t="str">
        <f>Formular!C85</f>
        <v xml:space="preserve">, </v>
      </c>
      <c r="C65" s="14">
        <f>Formular!D85</f>
        <v>12</v>
      </c>
      <c r="D65" s="14">
        <f>Formular!E85</f>
        <v>0</v>
      </c>
      <c r="E65" s="14">
        <f>Formular!F85</f>
        <v>0</v>
      </c>
      <c r="F65" s="16" t="e">
        <f>Formular!G85</f>
        <v>#DIV/0!</v>
      </c>
      <c r="G65" s="16" t="e">
        <f>IF(Formular!H85=0,"-,---",Formular!H85)</f>
        <v>#DIV/0!</v>
      </c>
      <c r="H65" s="14">
        <f>Formular!I85</f>
        <v>0</v>
      </c>
    </row>
    <row r="66" spans="1:8" x14ac:dyDescent="0.2">
      <c r="A66" s="29">
        <v>4</v>
      </c>
      <c r="B66" s="14" t="str">
        <f>Formular!C86</f>
        <v xml:space="preserve">, </v>
      </c>
      <c r="C66" s="14">
        <f>Formular!D86</f>
        <v>12</v>
      </c>
      <c r="D66" s="14">
        <f>Formular!E86</f>
        <v>0</v>
      </c>
      <c r="E66" s="14">
        <f>Formular!F86</f>
        <v>0</v>
      </c>
      <c r="F66" s="16" t="e">
        <f>Formular!G86</f>
        <v>#DIV/0!</v>
      </c>
      <c r="G66" s="16" t="e">
        <f>IF(Formular!H86=0,"-,---",Formular!H86)</f>
        <v>#DIV/0!</v>
      </c>
      <c r="H66" s="14">
        <f>Formular!I86</f>
        <v>0</v>
      </c>
    </row>
  </sheetData>
  <sheetProtection sheet="1" objects="1" scenarios="1" selectLockedCells="1"/>
  <mergeCells count="8">
    <mergeCell ref="A1:H1"/>
    <mergeCell ref="A29:A41"/>
    <mergeCell ref="A49:A61"/>
    <mergeCell ref="B3:H3"/>
    <mergeCell ref="B4:H4"/>
    <mergeCell ref="B5:H5"/>
    <mergeCell ref="B6:H6"/>
    <mergeCell ref="A9:A21"/>
  </mergeCells>
  <conditionalFormatting sqref="C10:C21">
    <cfRule type="cellIs" dxfId="12" priority="7" operator="equal">
      <formula>1</formula>
    </cfRule>
    <cfRule type="cellIs" dxfId="11" priority="8" operator="equal">
      <formula>2</formula>
    </cfRule>
  </conditionalFormatting>
  <conditionalFormatting sqref="C30:C41">
    <cfRule type="cellIs" dxfId="10" priority="5" operator="equal">
      <formula>1</formula>
    </cfRule>
    <cfRule type="cellIs" dxfId="9" priority="6" operator="equal">
      <formula>2</formula>
    </cfRule>
  </conditionalFormatting>
  <conditionalFormatting sqref="C50:C61">
    <cfRule type="cellIs" dxfId="8" priority="3" operator="equal">
      <formula>1</formula>
    </cfRule>
    <cfRule type="cellIs" dxfId="7" priority="4" operator="equal">
      <formula>2</formula>
    </cfRule>
  </conditionalFormatting>
  <pageMargins left="0.7" right="0.7" top="0.78740157499999996" bottom="0.78740157499999996" header="0.3" footer="0.3"/>
  <pageSetup paperSize="9" scale="89" fitToWidth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32"/>
  <sheetViews>
    <sheetView workbookViewId="0">
      <selection sqref="A1:W1"/>
    </sheetView>
  </sheetViews>
  <sheetFormatPr baseColWidth="10" defaultRowHeight="12.75" x14ac:dyDescent="0.2"/>
  <cols>
    <col min="1" max="1" width="17.85546875" style="84" customWidth="1"/>
    <col min="2" max="5" width="3.5703125" style="84" customWidth="1"/>
    <col min="6" max="6" width="5.7109375" style="84" customWidth="1"/>
    <col min="7" max="7" width="3.5703125" style="84" customWidth="1"/>
    <col min="8" max="8" width="8.5703125" style="84" customWidth="1"/>
    <col min="9" max="9" width="17.85546875" style="84" customWidth="1"/>
    <col min="10" max="13" width="3.5703125" style="84" customWidth="1"/>
    <col min="14" max="14" width="5.7109375" style="84" customWidth="1"/>
    <col min="15" max="15" width="3.5703125" style="84" customWidth="1"/>
    <col min="16" max="16" width="8.5703125" style="84" customWidth="1"/>
    <col min="17" max="17" width="17.85546875" style="84" customWidth="1"/>
    <col min="18" max="21" width="3.5703125" style="84" customWidth="1"/>
    <col min="22" max="22" width="5.7109375" style="84" customWidth="1"/>
    <col min="23" max="23" width="3.5703125" style="84" customWidth="1"/>
    <col min="24" max="16384" width="11.42578125" style="84"/>
  </cols>
  <sheetData>
    <row r="1" spans="1:23" x14ac:dyDescent="0.2">
      <c r="A1" s="123" t="str">
        <f>Formular!B3&amp;" "&amp;Formular!B7&amp;" - Endrunde"</f>
        <v>Meisterschaft Dreiband 2026/2027 - Endrunde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5"/>
    </row>
    <row r="3" spans="1:23" x14ac:dyDescent="0.2">
      <c r="A3" s="85" t="s">
        <v>87</v>
      </c>
      <c r="B3" s="126" t="str">
        <f>Formular!B5</f>
        <v>BC Musterort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8"/>
    </row>
    <row r="4" spans="1:23" x14ac:dyDescent="0.2">
      <c r="A4" s="85" t="s">
        <v>88</v>
      </c>
      <c r="B4" s="126" t="str">
        <f>Formular!B6</f>
        <v>00.-00. Monat 20XX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8"/>
    </row>
    <row r="5" spans="1:23" x14ac:dyDescent="0.2">
      <c r="A5" s="85" t="s">
        <v>89</v>
      </c>
      <c r="B5" s="126" t="str">
        <f>Formular!B4</f>
        <v>12 Teilnehmer | 3 Gruppen á 4 Spieler - VF - HF - F | inkl. Platzierungsspiele in der Endrunde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8"/>
    </row>
    <row r="6" spans="1:23" x14ac:dyDescent="0.2">
      <c r="A6" s="85" t="s">
        <v>91</v>
      </c>
      <c r="B6" s="126" t="str">
        <f>Formular!B8</f>
        <v>00 Punkte / 00 Aufnahmen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8"/>
    </row>
    <row r="9" spans="1:23" x14ac:dyDescent="0.2">
      <c r="A9" s="6" t="s">
        <v>49</v>
      </c>
      <c r="B9" s="6" t="s">
        <v>15</v>
      </c>
      <c r="C9" s="6" t="s">
        <v>16</v>
      </c>
      <c r="D9" s="6" t="s">
        <v>93</v>
      </c>
      <c r="E9" s="6" t="s">
        <v>19</v>
      </c>
      <c r="F9" s="6" t="s">
        <v>8</v>
      </c>
      <c r="G9" s="6" t="s">
        <v>94</v>
      </c>
      <c r="H9" s="7"/>
      <c r="I9" s="6" t="s">
        <v>58</v>
      </c>
      <c r="J9" s="6" t="s">
        <v>15</v>
      </c>
      <c r="K9" s="6" t="s">
        <v>16</v>
      </c>
      <c r="L9" s="6" t="s">
        <v>93</v>
      </c>
      <c r="M9" s="6" t="s">
        <v>19</v>
      </c>
      <c r="N9" s="6" t="s">
        <v>8</v>
      </c>
      <c r="O9" s="6" t="s">
        <v>94</v>
      </c>
      <c r="P9" s="7"/>
      <c r="Q9" s="6" t="s">
        <v>79</v>
      </c>
      <c r="R9" s="6" t="s">
        <v>15</v>
      </c>
      <c r="S9" s="6" t="s">
        <v>16</v>
      </c>
      <c r="T9" s="6" t="s">
        <v>93</v>
      </c>
      <c r="U9" s="6" t="s">
        <v>19</v>
      </c>
      <c r="V9" s="6" t="s">
        <v>8</v>
      </c>
      <c r="W9" s="6" t="s">
        <v>94</v>
      </c>
    </row>
    <row r="10" spans="1:23" ht="13.5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30" t="str">
        <f>Formular!C108</f>
        <v xml:space="preserve">, </v>
      </c>
      <c r="B11" s="31">
        <f>Formular!D108</f>
        <v>0</v>
      </c>
      <c r="C11" s="86">
        <f>Formular!E108</f>
        <v>0</v>
      </c>
      <c r="D11" s="31">
        <f>Formular!F108</f>
        <v>0</v>
      </c>
      <c r="E11" s="31">
        <f>Formular!I108</f>
        <v>0</v>
      </c>
      <c r="F11" s="32" t="e">
        <f>IF(C11&lt;&gt;"",TRUNC(C11/D11,3),"")</f>
        <v>#DIV/0!</v>
      </c>
      <c r="G11" s="87" t="str">
        <f>IF(Formular!J108="","",Formular!J108)</f>
        <v/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3.5" thickBot="1" x14ac:dyDescent="0.25">
      <c r="A12" s="33" t="str">
        <f>Formular!C109</f>
        <v xml:space="preserve">, </v>
      </c>
      <c r="B12" s="34" t="b">
        <f>Formular!D109</f>
        <v>0</v>
      </c>
      <c r="C12" s="88">
        <f>Formular!E109</f>
        <v>0</v>
      </c>
      <c r="D12" s="34" t="str">
        <f>Formular!F109</f>
        <v/>
      </c>
      <c r="E12" s="34">
        <f>Formular!I109</f>
        <v>0</v>
      </c>
      <c r="F12" s="35" t="e">
        <f>IF(C12&lt;&gt;"",TRUNC(C12/D12,3),"")</f>
        <v>#VALUE!</v>
      </c>
      <c r="G12" s="89" t="str">
        <f>IF(Formular!J109="","",Formular!J109)</f>
        <v/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8"/>
      <c r="B13" s="8"/>
      <c r="C13" s="9"/>
      <c r="D13" s="9"/>
      <c r="E13" s="9"/>
      <c r="F13" s="10"/>
      <c r="G13" s="10"/>
      <c r="H13" s="7"/>
      <c r="I13" s="11" t="str">
        <f>Formular!C132</f>
        <v xml:space="preserve">, </v>
      </c>
      <c r="J13" s="31">
        <f>Formular!D132</f>
        <v>0</v>
      </c>
      <c r="K13" s="86">
        <f>Formular!E132</f>
        <v>0</v>
      </c>
      <c r="L13" s="31">
        <f>Formular!F132</f>
        <v>0</v>
      </c>
      <c r="M13" s="31">
        <f>Formular!I132</f>
        <v>0</v>
      </c>
      <c r="N13" s="32" t="e">
        <f>IF(K13&lt;&gt;"",TRUNC(K13/L13,3),"")</f>
        <v>#DIV/0!</v>
      </c>
      <c r="O13" s="87" t="str">
        <f>IF(Formular!J132="","",Formular!J132)</f>
        <v/>
      </c>
      <c r="P13" s="7"/>
      <c r="Q13" s="7"/>
      <c r="R13" s="7"/>
      <c r="S13" s="7"/>
      <c r="T13" s="7"/>
      <c r="U13" s="7"/>
      <c r="V13" s="7"/>
      <c r="W13" s="7"/>
    </row>
    <row r="14" spans="1:23" ht="13.5" thickBot="1" x14ac:dyDescent="0.25">
      <c r="A14" s="7"/>
      <c r="B14" s="7"/>
      <c r="C14" s="7"/>
      <c r="D14" s="7"/>
      <c r="E14" s="7"/>
      <c r="F14" s="7"/>
      <c r="G14" s="7"/>
      <c r="H14" s="7"/>
      <c r="I14" s="12" t="str">
        <f>Formular!C133</f>
        <v xml:space="preserve">, </v>
      </c>
      <c r="J14" s="34" t="b">
        <f>Formular!D133</f>
        <v>0</v>
      </c>
      <c r="K14" s="88">
        <f>Formular!E133</f>
        <v>0</v>
      </c>
      <c r="L14" s="34" t="str">
        <f>Formular!F133</f>
        <v/>
      </c>
      <c r="M14" s="34">
        <f>Formular!I133</f>
        <v>0</v>
      </c>
      <c r="N14" s="35" t="e">
        <f>IF(K14&lt;&gt;"",TRUNC(K14/L14,3),"")</f>
        <v>#VALUE!</v>
      </c>
      <c r="O14" s="89" t="str">
        <f>IF(Formular!J133="","",Formular!J133)</f>
        <v/>
      </c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30" t="str">
        <f>Formular!C114</f>
        <v xml:space="preserve">, </v>
      </c>
      <c r="B15" s="31">
        <f>Formular!D114</f>
        <v>0</v>
      </c>
      <c r="C15" s="86">
        <f>Formular!E114</f>
        <v>0</v>
      </c>
      <c r="D15" s="31">
        <f>Formular!F114</f>
        <v>0</v>
      </c>
      <c r="E15" s="31">
        <f>Formular!I114</f>
        <v>0</v>
      </c>
      <c r="F15" s="32" t="e">
        <f>IF(C15&lt;&gt;"",TRUNC(C15/D15,3),"")</f>
        <v>#DIV/0!</v>
      </c>
      <c r="G15" s="87" t="str">
        <f>IF(Formular!J114="","",Formular!J114)</f>
        <v/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thickBot="1" x14ac:dyDescent="0.25">
      <c r="A16" s="33" t="str">
        <f>Formular!C115</f>
        <v xml:space="preserve">, </v>
      </c>
      <c r="B16" s="34" t="b">
        <f>Formular!D115</f>
        <v>0</v>
      </c>
      <c r="C16" s="88">
        <f>Formular!E115</f>
        <v>0</v>
      </c>
      <c r="D16" s="34" t="str">
        <f>Formular!F115</f>
        <v/>
      </c>
      <c r="E16" s="34">
        <f>Formular!I115</f>
        <v>0</v>
      </c>
      <c r="F16" s="35" t="e">
        <f>IF(C16&lt;&gt;"",TRUNC(C16/D16,3),"")</f>
        <v>#VALUE!</v>
      </c>
      <c r="G16" s="89" t="str">
        <f>IF(Formular!J115="","",Formular!J115)</f>
        <v/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">
      <c r="A17" s="8"/>
      <c r="B17" s="8"/>
      <c r="C17" s="9"/>
      <c r="D17" s="9"/>
      <c r="E17" s="9"/>
      <c r="F17" s="10"/>
      <c r="G17" s="10"/>
      <c r="H17" s="7"/>
      <c r="I17" s="7"/>
      <c r="J17" s="7"/>
      <c r="K17" s="7"/>
      <c r="L17" s="7"/>
      <c r="M17" s="7"/>
      <c r="N17" s="7"/>
      <c r="O17" s="7"/>
      <c r="P17" s="7"/>
      <c r="Q17" s="11" t="str">
        <f>Formular!C156</f>
        <v xml:space="preserve">, </v>
      </c>
      <c r="R17" s="31">
        <f>Formular!D156</f>
        <v>0</v>
      </c>
      <c r="S17" s="86">
        <f>Formular!E156</f>
        <v>0</v>
      </c>
      <c r="T17" s="31">
        <f>Formular!F156</f>
        <v>0</v>
      </c>
      <c r="U17" s="31">
        <f>Formular!I156</f>
        <v>0</v>
      </c>
      <c r="V17" s="32" t="e">
        <f>IF(S17&lt;&gt;"",TRUNC(S17/T17,3),"")</f>
        <v>#DIV/0!</v>
      </c>
      <c r="W17" s="87" t="str">
        <f>IF(Formular!J156="","",Formular!J156)</f>
        <v/>
      </c>
    </row>
    <row r="18" spans="1:23" ht="13.5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2" t="str">
        <f>Formular!C157</f>
        <v xml:space="preserve">, </v>
      </c>
      <c r="R18" s="34" t="b">
        <f>Formular!D157</f>
        <v>0</v>
      </c>
      <c r="S18" s="88">
        <f>Formular!E157</f>
        <v>0</v>
      </c>
      <c r="T18" s="34" t="str">
        <f>Formular!F157</f>
        <v/>
      </c>
      <c r="U18" s="34">
        <f>Formular!I157</f>
        <v>0</v>
      </c>
      <c r="V18" s="35" t="e">
        <f>IF(S18&lt;&gt;"",TRUNC(S18/T18,3),"")</f>
        <v>#VALUE!</v>
      </c>
      <c r="W18" s="89" t="str">
        <f>IF(Formular!J157="","",Formular!J157)</f>
        <v/>
      </c>
    </row>
    <row r="19" spans="1:23" x14ac:dyDescent="0.2">
      <c r="A19" s="30" t="str">
        <f>Formular!C112</f>
        <v xml:space="preserve">, </v>
      </c>
      <c r="B19" s="31">
        <f>Formular!D112</f>
        <v>0</v>
      </c>
      <c r="C19" s="86">
        <f>Formular!E112</f>
        <v>0</v>
      </c>
      <c r="D19" s="31">
        <f>Formular!F112</f>
        <v>0</v>
      </c>
      <c r="E19" s="31">
        <f>Formular!I112</f>
        <v>0</v>
      </c>
      <c r="F19" s="32" t="e">
        <f>IF(C19&lt;&gt;"",TRUNC(C19/D19,3),"")</f>
        <v>#DIV/0!</v>
      </c>
      <c r="G19" s="87" t="str">
        <f>IF(Formular!J112="","",Formular!J112)</f>
        <v/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thickBot="1" x14ac:dyDescent="0.25">
      <c r="A20" s="33" t="str">
        <f>Formular!C113</f>
        <v xml:space="preserve">, </v>
      </c>
      <c r="B20" s="34" t="b">
        <f>Formular!D113</f>
        <v>0</v>
      </c>
      <c r="C20" s="88">
        <f>Formular!E113</f>
        <v>0</v>
      </c>
      <c r="D20" s="34" t="str">
        <f>Formular!F113</f>
        <v/>
      </c>
      <c r="E20" s="34">
        <f>Formular!I113</f>
        <v>0</v>
      </c>
      <c r="F20" s="35" t="e">
        <f>IF(C20&lt;&gt;"",TRUNC(C20/D20,3),"")</f>
        <v>#VALUE!</v>
      </c>
      <c r="G20" s="89" t="str">
        <f>IF(Formular!J113="","",Formular!J113)</f>
        <v/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7"/>
      <c r="B21" s="7"/>
      <c r="C21" s="7"/>
      <c r="D21" s="7"/>
      <c r="E21" s="7"/>
      <c r="F21" s="7"/>
      <c r="G21" s="7"/>
      <c r="H21" s="7"/>
      <c r="I21" s="11" t="str">
        <f>Formular!C135</f>
        <v xml:space="preserve">, </v>
      </c>
      <c r="J21" s="31" t="b">
        <f>Formular!D135</f>
        <v>0</v>
      </c>
      <c r="K21" s="86">
        <f>Formular!E135</f>
        <v>0</v>
      </c>
      <c r="L21" s="31" t="str">
        <f>Formular!F135</f>
        <v/>
      </c>
      <c r="M21" s="31">
        <f>Formular!I135</f>
        <v>0</v>
      </c>
      <c r="N21" s="32" t="e">
        <f>IF(K21&lt;&gt;"",TRUNC(K21/L21,3),"")</f>
        <v>#VALUE!</v>
      </c>
      <c r="O21" s="87" t="str">
        <f>IF(Formular!J135="","",Formular!J135)</f>
        <v/>
      </c>
      <c r="P21" s="7"/>
    </row>
    <row r="22" spans="1:23" ht="13.5" thickBot="1" x14ac:dyDescent="0.25">
      <c r="A22" s="7"/>
      <c r="B22" s="7"/>
      <c r="C22" s="7"/>
      <c r="D22" s="7"/>
      <c r="E22" s="7"/>
      <c r="F22" s="7"/>
      <c r="G22" s="7"/>
      <c r="H22" s="7"/>
      <c r="I22" s="12" t="str">
        <f>Formular!C134</f>
        <v xml:space="preserve">, </v>
      </c>
      <c r="J22" s="34">
        <f>Formular!D134</f>
        <v>0</v>
      </c>
      <c r="K22" s="88">
        <f>Formular!E134</f>
        <v>0</v>
      </c>
      <c r="L22" s="34">
        <f>Formular!F134</f>
        <v>0</v>
      </c>
      <c r="M22" s="34">
        <f>Formular!I134</f>
        <v>0</v>
      </c>
      <c r="N22" s="35" t="e">
        <f>IF(K22&lt;&gt;"",TRUNC(K22/L22,3),"")</f>
        <v>#DIV/0!</v>
      </c>
      <c r="O22" s="89" t="str">
        <f>IF(Formular!J134="","",Formular!J134)</f>
        <v/>
      </c>
      <c r="P22" s="7"/>
    </row>
    <row r="23" spans="1:23" x14ac:dyDescent="0.2">
      <c r="A23" s="30" t="str">
        <f>Formular!C111</f>
        <v xml:space="preserve">, </v>
      </c>
      <c r="B23" s="31" t="b">
        <f>Formular!D111</f>
        <v>0</v>
      </c>
      <c r="C23" s="86">
        <f>Formular!E111</f>
        <v>0</v>
      </c>
      <c r="D23" s="31" t="str">
        <f>Formular!F111</f>
        <v/>
      </c>
      <c r="E23" s="31">
        <f>Formular!I111</f>
        <v>0</v>
      </c>
      <c r="F23" s="32" t="e">
        <f>IF(C23&lt;&gt;"",TRUNC(C23/D23,3),"")</f>
        <v>#VALUE!</v>
      </c>
      <c r="G23" s="87" t="str">
        <f>IF(Formular!J111="","",Formular!J111)</f>
        <v/>
      </c>
      <c r="H23" s="7"/>
      <c r="I23" s="7"/>
      <c r="J23" s="7"/>
      <c r="K23" s="7"/>
      <c r="L23" s="7"/>
      <c r="M23" s="7"/>
      <c r="N23" s="7"/>
      <c r="O23" s="7"/>
      <c r="P23" s="7"/>
    </row>
    <row r="24" spans="1:23" ht="13.5" thickBot="1" x14ac:dyDescent="0.25">
      <c r="A24" s="33" t="str">
        <f>Formular!C110</f>
        <v xml:space="preserve">, </v>
      </c>
      <c r="B24" s="34">
        <f>Formular!D110</f>
        <v>0</v>
      </c>
      <c r="C24" s="88">
        <f>Formular!E110</f>
        <v>0</v>
      </c>
      <c r="D24" s="34">
        <f>Formular!F110</f>
        <v>0</v>
      </c>
      <c r="E24" s="34">
        <f>Formular!I110</f>
        <v>0</v>
      </c>
      <c r="F24" s="35" t="e">
        <f>IF(C24&lt;&gt;"",TRUNC(C24/D24,3),"")</f>
        <v>#DIV/0!</v>
      </c>
      <c r="G24" s="89" t="str">
        <f>IF(Formular!J110="","",Formular!J110)</f>
        <v/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6" spans="1:23" ht="13.5" thickBot="1" x14ac:dyDescent="0.25">
      <c r="I26" s="6" t="s">
        <v>81</v>
      </c>
      <c r="J26" s="6" t="s">
        <v>15</v>
      </c>
      <c r="K26" s="6" t="s">
        <v>16</v>
      </c>
      <c r="L26" s="6" t="s">
        <v>93</v>
      </c>
      <c r="M26" s="6" t="s">
        <v>19</v>
      </c>
      <c r="N26" s="6" t="s">
        <v>8</v>
      </c>
      <c r="O26" s="6" t="s">
        <v>94</v>
      </c>
      <c r="Q26" s="6" t="s">
        <v>80</v>
      </c>
      <c r="R26" s="6" t="s">
        <v>15</v>
      </c>
      <c r="S26" s="6" t="s">
        <v>16</v>
      </c>
      <c r="T26" s="6" t="s">
        <v>93</v>
      </c>
      <c r="U26" s="6" t="s">
        <v>19</v>
      </c>
      <c r="V26" s="6" t="s">
        <v>8</v>
      </c>
      <c r="W26" s="6" t="s">
        <v>94</v>
      </c>
    </row>
    <row r="27" spans="1:23" x14ac:dyDescent="0.2">
      <c r="I27" s="11" t="str">
        <f>Formular!C136</f>
        <v xml:space="preserve">, </v>
      </c>
      <c r="J27" s="31">
        <f>Formular!D136</f>
        <v>0</v>
      </c>
      <c r="K27" s="86">
        <f>Formular!E136</f>
        <v>0</v>
      </c>
      <c r="L27" s="31">
        <f>Formular!F136</f>
        <v>0</v>
      </c>
      <c r="M27" s="31">
        <f>Formular!I136</f>
        <v>0</v>
      </c>
      <c r="N27" s="32" t="e">
        <f>IF(K27&lt;&gt;"",TRUNC(K27/L27,3),"")</f>
        <v>#DIV/0!</v>
      </c>
      <c r="O27" s="87" t="str">
        <f>IF(Formular!J136="","",Formular!J136)</f>
        <v/>
      </c>
      <c r="Q27" s="11" t="str">
        <f>Formular!C158</f>
        <v xml:space="preserve">, </v>
      </c>
      <c r="R27" s="31">
        <f>Formular!D158</f>
        <v>0</v>
      </c>
      <c r="S27" s="86">
        <f>Formular!E158</f>
        <v>0</v>
      </c>
      <c r="T27" s="31">
        <f>Formular!F158</f>
        <v>0</v>
      </c>
      <c r="U27" s="31">
        <f>Formular!I158</f>
        <v>0</v>
      </c>
      <c r="V27" s="32" t="e">
        <f>IF(S27&lt;&gt;"",TRUNC(S27/T27,3),"")</f>
        <v>#DIV/0!</v>
      </c>
      <c r="W27" s="87" t="str">
        <f>IF(Formular!J158="","",Formular!J158)</f>
        <v/>
      </c>
    </row>
    <row r="28" spans="1:23" ht="13.5" thickBot="1" x14ac:dyDescent="0.25">
      <c r="I28" s="12" t="str">
        <f>Formular!C137</f>
        <v xml:space="preserve">, </v>
      </c>
      <c r="J28" s="34" t="b">
        <f>Formular!D137</f>
        <v>0</v>
      </c>
      <c r="K28" s="88">
        <f>Formular!E137</f>
        <v>0</v>
      </c>
      <c r="L28" s="34" t="str">
        <f>Formular!F137</f>
        <v/>
      </c>
      <c r="M28" s="34">
        <f>Formular!I137</f>
        <v>0</v>
      </c>
      <c r="N28" s="35" t="e">
        <f>IF(K28&lt;&gt;"",TRUNC(K28/L28,3),"")</f>
        <v>#VALUE!</v>
      </c>
      <c r="O28" s="89" t="str">
        <f>IF(Formular!J137="","",Formular!J137)</f>
        <v/>
      </c>
      <c r="Q28" s="12" t="str">
        <f>Formular!C159</f>
        <v xml:space="preserve">, </v>
      </c>
      <c r="R28" s="34" t="b">
        <f>Formular!D159</f>
        <v>0</v>
      </c>
      <c r="S28" s="88">
        <f>Formular!E159</f>
        <v>0</v>
      </c>
      <c r="T28" s="34" t="str">
        <f>Formular!F159</f>
        <v/>
      </c>
      <c r="U28" s="34">
        <f>Formular!I159</f>
        <v>0</v>
      </c>
      <c r="V28" s="35" t="e">
        <f>IF(S28&lt;&gt;"",TRUNC(S28/T28,3),"")</f>
        <v>#VALUE!</v>
      </c>
      <c r="W28" s="89" t="str">
        <f>IF(Formular!J159="","",Formular!J159)</f>
        <v/>
      </c>
    </row>
    <row r="30" spans="1:23" ht="13.5" thickBot="1" x14ac:dyDescent="0.25">
      <c r="I30" s="6" t="s">
        <v>82</v>
      </c>
      <c r="J30" s="6" t="s">
        <v>15</v>
      </c>
      <c r="K30" s="6" t="s">
        <v>16</v>
      </c>
      <c r="L30" s="6" t="s">
        <v>93</v>
      </c>
      <c r="M30" s="6" t="s">
        <v>19</v>
      </c>
      <c r="N30" s="6" t="s">
        <v>8</v>
      </c>
      <c r="O30" s="6" t="s">
        <v>94</v>
      </c>
    </row>
    <row r="31" spans="1:23" x14ac:dyDescent="0.2">
      <c r="I31" s="11" t="str">
        <f>Formular!C138</f>
        <v xml:space="preserve">, </v>
      </c>
      <c r="J31" s="31">
        <f>Formular!D138</f>
        <v>0</v>
      </c>
      <c r="K31" s="86">
        <f>Formular!E138</f>
        <v>0</v>
      </c>
      <c r="L31" s="31">
        <f>Formular!F138</f>
        <v>0</v>
      </c>
      <c r="M31" s="31">
        <f>Formular!I138</f>
        <v>0</v>
      </c>
      <c r="N31" s="32" t="e">
        <f>IF(K31&lt;&gt;"",TRUNC(K31/L31,3),"")</f>
        <v>#DIV/0!</v>
      </c>
      <c r="O31" s="87" t="str">
        <f>IF(Formular!J138="","",Formular!J138)</f>
        <v/>
      </c>
    </row>
    <row r="32" spans="1:23" ht="13.5" thickBot="1" x14ac:dyDescent="0.25">
      <c r="I32" s="12" t="str">
        <f>Formular!C139</f>
        <v xml:space="preserve">, </v>
      </c>
      <c r="J32" s="34" t="b">
        <f>Formular!D139</f>
        <v>0</v>
      </c>
      <c r="K32" s="88">
        <f>Formular!E139</f>
        <v>0</v>
      </c>
      <c r="L32" s="34" t="str">
        <f>Formular!F139</f>
        <v/>
      </c>
      <c r="M32" s="34">
        <f>Formular!I139</f>
        <v>0</v>
      </c>
      <c r="N32" s="35" t="e">
        <f>IF(K32&lt;&gt;"",TRUNC(K32/L32,3),"")</f>
        <v>#VALUE!</v>
      </c>
      <c r="O32" s="89" t="str">
        <f>IF(Formular!J139="","",Formular!J139)</f>
        <v/>
      </c>
    </row>
  </sheetData>
  <sheetProtection sheet="1" objects="1" scenarios="1" selectLockedCells="1"/>
  <mergeCells count="5">
    <mergeCell ref="A1:W1"/>
    <mergeCell ref="B3:O3"/>
    <mergeCell ref="B4:O4"/>
    <mergeCell ref="B5:O5"/>
    <mergeCell ref="B6:O6"/>
  </mergeCells>
  <conditionalFormatting sqref="B11:B12 B15:B16 B19:B20 B23:B24 J13:J14 J21:J22 R17:R18">
    <cfRule type="cellIs" dxfId="6" priority="4" operator="equal">
      <formula>2</formula>
    </cfRule>
  </conditionalFormatting>
  <conditionalFormatting sqref="J27:J28">
    <cfRule type="cellIs" dxfId="5" priority="3" operator="equal">
      <formula>2</formula>
    </cfRule>
  </conditionalFormatting>
  <conditionalFormatting sqref="J31:J32">
    <cfRule type="cellIs" dxfId="4" priority="2" operator="equal">
      <formula>2</formula>
    </cfRule>
  </conditionalFormatting>
  <conditionalFormatting sqref="R27:R28">
    <cfRule type="cellIs" dxfId="3" priority="1" operator="equal">
      <formula>2</formula>
    </cfRule>
  </conditionalFormatting>
  <pageMargins left="0.7" right="0.7" top="0.78740157499999996" bottom="0.78740157499999996" header="0.3" footer="0.3"/>
  <pageSetup paperSize="9" scale="93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3"/>
  <sheetViews>
    <sheetView workbookViewId="0">
      <selection sqref="A1:K1"/>
    </sheetView>
  </sheetViews>
  <sheetFormatPr baseColWidth="10" defaultRowHeight="12.75" x14ac:dyDescent="0.2"/>
  <cols>
    <col min="1" max="1" width="7.28515625" style="13" bestFit="1" customWidth="1"/>
    <col min="2" max="3" width="18.5703125" style="13" customWidth="1"/>
    <col min="4" max="4" width="14.28515625" style="13" customWidth="1"/>
    <col min="5" max="11" width="7.140625" style="13" customWidth="1"/>
    <col min="12" max="16384" width="11.42578125" style="13"/>
  </cols>
  <sheetData>
    <row r="1" spans="1:11" x14ac:dyDescent="0.2">
      <c r="A1" s="129" t="str">
        <f>Formular!B3&amp;" "&amp;Formular!B7&amp;" - Endergebnis"</f>
        <v>Meisterschaft Dreiband 2026/2027 - Endergebnis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3" spans="1:11" x14ac:dyDescent="0.2">
      <c r="A3" s="14" t="s">
        <v>87</v>
      </c>
      <c r="B3" s="119" t="str">
        <f>Formular!B5</f>
        <v>BC Musterort</v>
      </c>
      <c r="C3" s="119"/>
      <c r="D3" s="119"/>
      <c r="E3" s="119"/>
      <c r="F3" s="119"/>
      <c r="G3" s="119"/>
      <c r="H3" s="119"/>
      <c r="I3" s="119"/>
      <c r="J3" s="119"/>
      <c r="K3" s="119"/>
    </row>
    <row r="4" spans="1:11" x14ac:dyDescent="0.2">
      <c r="A4" s="14" t="s">
        <v>88</v>
      </c>
      <c r="B4" s="119" t="str">
        <f>Formular!B6</f>
        <v>00.-00. Monat 20XX</v>
      </c>
      <c r="C4" s="119"/>
      <c r="D4" s="119"/>
      <c r="E4" s="119"/>
      <c r="F4" s="119"/>
      <c r="G4" s="119"/>
      <c r="H4" s="119"/>
      <c r="I4" s="119"/>
      <c r="J4" s="119"/>
      <c r="K4" s="119"/>
    </row>
    <row r="5" spans="1:11" x14ac:dyDescent="0.2">
      <c r="A5" s="14" t="s">
        <v>89</v>
      </c>
      <c r="B5" s="119" t="str">
        <f>Formular!B4</f>
        <v>12 Teilnehmer | 3 Gruppen á 4 Spieler - VF - HF - F | inkl. Platzierungsspiele in der Endrunde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1:11" x14ac:dyDescent="0.2">
      <c r="A6" s="14" t="s">
        <v>91</v>
      </c>
      <c r="B6" s="119" t="str">
        <f>Formular!B8</f>
        <v>00 Punkte / 00 Aufnahmen</v>
      </c>
      <c r="C6" s="119"/>
      <c r="D6" s="119"/>
      <c r="E6" s="119"/>
      <c r="F6" s="119"/>
      <c r="G6" s="119"/>
      <c r="H6" s="119"/>
      <c r="I6" s="119"/>
      <c r="J6" s="119"/>
      <c r="K6" s="119"/>
    </row>
    <row r="9" spans="1:11" x14ac:dyDescent="0.2">
      <c r="A9" s="112" t="s">
        <v>76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">
      <c r="A10" s="36" t="str">
        <f>Formular!A171</f>
        <v>Rang</v>
      </c>
      <c r="B10" s="36" t="str">
        <f>Formular!B171</f>
        <v>Spieler</v>
      </c>
      <c r="C10" s="36" t="str">
        <f>Formular!C171</f>
        <v>Verein</v>
      </c>
      <c r="D10" s="36" t="str">
        <f>Formular!D171</f>
        <v>Runde</v>
      </c>
      <c r="E10" s="36" t="str">
        <f>Formular!E171</f>
        <v>MP</v>
      </c>
      <c r="F10" s="36" t="str">
        <f>Formular!F171</f>
        <v>Pkt.</v>
      </c>
      <c r="G10" s="36" t="str">
        <f>Formular!G171</f>
        <v>Aufn.</v>
      </c>
      <c r="H10" s="36" t="str">
        <f>Formular!H171</f>
        <v>GD</v>
      </c>
      <c r="I10" s="36" t="str">
        <f>Formular!I171</f>
        <v>BED</v>
      </c>
      <c r="J10" s="36" t="str">
        <f>Formular!J171</f>
        <v>HS</v>
      </c>
      <c r="K10" s="36" t="str">
        <f>Formular!K171</f>
        <v>RLP</v>
      </c>
    </row>
    <row r="11" spans="1:11" x14ac:dyDescent="0.2">
      <c r="A11" s="37">
        <f>Formular!A172</f>
        <v>1</v>
      </c>
      <c r="B11" s="14" t="str">
        <f>Formular!B172</f>
        <v xml:space="preserve">, </v>
      </c>
      <c r="C11" s="14">
        <f>Formular!C172</f>
        <v>0</v>
      </c>
      <c r="D11" s="14" t="str">
        <f>Formular!D172</f>
        <v>Finale</v>
      </c>
      <c r="E11" s="14">
        <f>Formular!E172</f>
        <v>12</v>
      </c>
      <c r="F11" s="14">
        <f>Formular!F172</f>
        <v>0</v>
      </c>
      <c r="G11" s="14">
        <f>Formular!G172</f>
        <v>0</v>
      </c>
      <c r="H11" s="16" t="e">
        <f>Formular!H172</f>
        <v>#DIV/0!</v>
      </c>
      <c r="I11" s="16" t="e">
        <f>IF(Formular!I172=0,"-,---",Formular!I172)</f>
        <v>#DIV/0!</v>
      </c>
      <c r="J11" s="14">
        <f>Formular!J172</f>
        <v>0</v>
      </c>
      <c r="K11" s="14">
        <f>Formular!K172</f>
        <v>36</v>
      </c>
    </row>
    <row r="12" spans="1:11" ht="13.5" thickBot="1" x14ac:dyDescent="0.25">
      <c r="A12" s="43">
        <f>Formular!A173</f>
        <v>2</v>
      </c>
      <c r="B12" s="18" t="str">
        <f>Formular!B173</f>
        <v xml:space="preserve">, </v>
      </c>
      <c r="C12" s="18">
        <f>Formular!C173</f>
        <v>0</v>
      </c>
      <c r="D12" s="18" t="str">
        <f>Formular!D173</f>
        <v>Finale</v>
      </c>
      <c r="E12" s="18">
        <f>Formular!E173</f>
        <v>12</v>
      </c>
      <c r="F12" s="18">
        <f>Formular!F173</f>
        <v>0</v>
      </c>
      <c r="G12" s="18">
        <f>Formular!G173</f>
        <v>0</v>
      </c>
      <c r="H12" s="19" t="e">
        <f>Formular!H173</f>
        <v>#DIV/0!</v>
      </c>
      <c r="I12" s="19" t="e">
        <f>IF(Formular!I173=0,"-,---",Formular!I173)</f>
        <v>#DIV/0!</v>
      </c>
      <c r="J12" s="18">
        <f>Formular!J173</f>
        <v>0</v>
      </c>
      <c r="K12" s="18">
        <f>Formular!K173</f>
        <v>26</v>
      </c>
    </row>
    <row r="13" spans="1:11" x14ac:dyDescent="0.2">
      <c r="A13" s="40">
        <f>Formular!A174</f>
        <v>3</v>
      </c>
      <c r="B13" s="21" t="str">
        <f>Formular!B174</f>
        <v xml:space="preserve">, </v>
      </c>
      <c r="C13" s="21">
        <f>Formular!C174</f>
        <v>0</v>
      </c>
      <c r="D13" s="21" t="str">
        <f>Formular!D174</f>
        <v>Spiel um Platz 3</v>
      </c>
      <c r="E13" s="21">
        <f>Formular!E174</f>
        <v>12</v>
      </c>
      <c r="F13" s="21">
        <f>Formular!F174</f>
        <v>0</v>
      </c>
      <c r="G13" s="21">
        <f>Formular!G174</f>
        <v>0</v>
      </c>
      <c r="H13" s="22" t="e">
        <f>Formular!H174</f>
        <v>#DIV/0!</v>
      </c>
      <c r="I13" s="22" t="e">
        <f>IF(Formular!I174=0,"-,---",Formular!I174)</f>
        <v>#DIV/0!</v>
      </c>
      <c r="J13" s="21">
        <f>Formular!J174</f>
        <v>0</v>
      </c>
      <c r="K13" s="21">
        <f>Formular!K174</f>
        <v>18</v>
      </c>
    </row>
    <row r="14" spans="1:11" ht="13.5" thickBot="1" x14ac:dyDescent="0.25">
      <c r="A14" s="44">
        <f>Formular!A175</f>
        <v>4</v>
      </c>
      <c r="B14" s="18" t="str">
        <f>Formular!B175</f>
        <v xml:space="preserve">, </v>
      </c>
      <c r="C14" s="18">
        <f>Formular!C175</f>
        <v>0</v>
      </c>
      <c r="D14" s="18" t="str">
        <f>Formular!D175</f>
        <v>Spiel um Platz 3</v>
      </c>
      <c r="E14" s="18">
        <f>Formular!E175</f>
        <v>12</v>
      </c>
      <c r="F14" s="18">
        <f>Formular!F175</f>
        <v>0</v>
      </c>
      <c r="G14" s="18">
        <f>Formular!G175</f>
        <v>0</v>
      </c>
      <c r="H14" s="19" t="e">
        <f>Formular!H175</f>
        <v>#DIV/0!</v>
      </c>
      <c r="I14" s="19" t="e">
        <f>IF(Formular!I175=0,"-,---",Formular!I175)</f>
        <v>#DIV/0!</v>
      </c>
      <c r="J14" s="18">
        <f>Formular!J175</f>
        <v>0</v>
      </c>
      <c r="K14" s="18">
        <f>Formular!K175</f>
        <v>15</v>
      </c>
    </row>
    <row r="15" spans="1:11" x14ac:dyDescent="0.2">
      <c r="A15" s="41">
        <f>Formular!A176</f>
        <v>5</v>
      </c>
      <c r="B15" s="21" t="str">
        <f>Formular!B176</f>
        <v xml:space="preserve">, </v>
      </c>
      <c r="C15" s="21">
        <f>Formular!C176</f>
        <v>0</v>
      </c>
      <c r="D15" s="21" t="str">
        <f>Formular!D176</f>
        <v>Spiel um Platz 5</v>
      </c>
      <c r="E15" s="21">
        <f>Formular!E176</f>
        <v>12</v>
      </c>
      <c r="F15" s="21">
        <f>Formular!F176</f>
        <v>0</v>
      </c>
      <c r="G15" s="21">
        <f>Formular!G176</f>
        <v>0</v>
      </c>
      <c r="H15" s="22" t="e">
        <f>Formular!H176</f>
        <v>#DIV/0!</v>
      </c>
      <c r="I15" s="22" t="e">
        <f>IF(Formular!I176=0,"-,---",Formular!I176)</f>
        <v>#DIV/0!</v>
      </c>
      <c r="J15" s="21">
        <f>Formular!J176</f>
        <v>0</v>
      </c>
      <c r="K15" s="21">
        <f>Formular!K176</f>
        <v>11</v>
      </c>
    </row>
    <row r="16" spans="1:11" x14ac:dyDescent="0.2">
      <c r="A16" s="38">
        <f>Formular!A177</f>
        <v>6</v>
      </c>
      <c r="B16" s="14" t="str">
        <f>Formular!B177</f>
        <v xml:space="preserve">, </v>
      </c>
      <c r="C16" s="14">
        <f>Formular!C177</f>
        <v>0</v>
      </c>
      <c r="D16" s="14" t="str">
        <f>Formular!D177</f>
        <v>Spiel um Platz 5</v>
      </c>
      <c r="E16" s="14">
        <f>Formular!E177</f>
        <v>12</v>
      </c>
      <c r="F16" s="14">
        <f>Formular!F177</f>
        <v>0</v>
      </c>
      <c r="G16" s="14">
        <f>Formular!G177</f>
        <v>0</v>
      </c>
      <c r="H16" s="16" t="e">
        <f>Formular!H177</f>
        <v>#DIV/0!</v>
      </c>
      <c r="I16" s="16" t="e">
        <f>IF(Formular!I177=0,"-,---",Formular!I177)</f>
        <v>#DIV/0!</v>
      </c>
      <c r="J16" s="14">
        <f>Formular!J177</f>
        <v>0</v>
      </c>
      <c r="K16" s="14">
        <f>Formular!K177</f>
        <v>10</v>
      </c>
    </row>
    <row r="17" spans="1:11" x14ac:dyDescent="0.2">
      <c r="A17" s="38">
        <f>Formular!A178</f>
        <v>7</v>
      </c>
      <c r="B17" s="14" t="str">
        <f>Formular!B178</f>
        <v xml:space="preserve">, </v>
      </c>
      <c r="C17" s="14">
        <f>Formular!C178</f>
        <v>0</v>
      </c>
      <c r="D17" s="14" t="str">
        <f>Formular!D178</f>
        <v>Spiel um Platz 7</v>
      </c>
      <c r="E17" s="14">
        <f>Formular!E178</f>
        <v>12</v>
      </c>
      <c r="F17" s="14">
        <f>Formular!F178</f>
        <v>0</v>
      </c>
      <c r="G17" s="14">
        <f>Formular!G178</f>
        <v>0</v>
      </c>
      <c r="H17" s="16" t="e">
        <f>Formular!H178</f>
        <v>#DIV/0!</v>
      </c>
      <c r="I17" s="16" t="e">
        <f>IF(Formular!I178=0,"-,---",Formular!I178)</f>
        <v>#DIV/0!</v>
      </c>
      <c r="J17" s="14">
        <f>Formular!J178</f>
        <v>0</v>
      </c>
      <c r="K17" s="14">
        <f>Formular!K178</f>
        <v>9</v>
      </c>
    </row>
    <row r="18" spans="1:11" ht="13.5" thickBot="1" x14ac:dyDescent="0.25">
      <c r="A18" s="45">
        <f>Formular!A179</f>
        <v>8</v>
      </c>
      <c r="B18" s="18" t="str">
        <f>Formular!B179</f>
        <v xml:space="preserve">, </v>
      </c>
      <c r="C18" s="18">
        <f>Formular!C179</f>
        <v>0</v>
      </c>
      <c r="D18" s="18" t="str">
        <f>Formular!D179</f>
        <v>Spiel um Platz 7</v>
      </c>
      <c r="E18" s="18">
        <f>Formular!E179</f>
        <v>12</v>
      </c>
      <c r="F18" s="18">
        <f>Formular!F179</f>
        <v>0</v>
      </c>
      <c r="G18" s="18">
        <f>Formular!G179</f>
        <v>0</v>
      </c>
      <c r="H18" s="19" t="e">
        <f>Formular!H179</f>
        <v>#DIV/0!</v>
      </c>
      <c r="I18" s="19" t="e">
        <f>IF(Formular!I179=0,"-,---",Formular!I179)</f>
        <v>#DIV/0!</v>
      </c>
      <c r="J18" s="18">
        <f>Formular!J179</f>
        <v>0</v>
      </c>
      <c r="K18" s="18">
        <f>Formular!K179</f>
        <v>8</v>
      </c>
    </row>
    <row r="19" spans="1:11" x14ac:dyDescent="0.2">
      <c r="A19" s="42">
        <f>Formular!A180</f>
        <v>9</v>
      </c>
      <c r="B19" s="21" t="str">
        <f>Formular!B180</f>
        <v xml:space="preserve">, </v>
      </c>
      <c r="C19" s="21">
        <f>Formular!C180</f>
        <v>0</v>
      </c>
      <c r="D19" s="21" t="str">
        <f>Formular!D180</f>
        <v>Gruppen 3.</v>
      </c>
      <c r="E19" s="21">
        <f>Formular!E180</f>
        <v>12</v>
      </c>
      <c r="F19" s="21">
        <f>Formular!F180</f>
        <v>0</v>
      </c>
      <c r="G19" s="21">
        <f>Formular!G180</f>
        <v>0</v>
      </c>
      <c r="H19" s="22" t="e">
        <f>Formular!H180</f>
        <v>#DIV/0!</v>
      </c>
      <c r="I19" s="22" t="e">
        <f>IF(Formular!I180=0,"-,---",Formular!I180)</f>
        <v>#DIV/0!</v>
      </c>
      <c r="J19" s="21">
        <f>Formular!J180</f>
        <v>0</v>
      </c>
      <c r="K19" s="21">
        <f>Formular!K180</f>
        <v>4</v>
      </c>
    </row>
    <row r="20" spans="1:11" x14ac:dyDescent="0.2">
      <c r="A20" s="39">
        <f>Formular!A181</f>
        <v>10</v>
      </c>
      <c r="B20" s="14" t="str">
        <f>Formular!B181</f>
        <v xml:space="preserve">, </v>
      </c>
      <c r="C20" s="14">
        <f>Formular!C181</f>
        <v>0</v>
      </c>
      <c r="D20" s="14" t="str">
        <f>Formular!D181</f>
        <v>Gruppen 4.</v>
      </c>
      <c r="E20" s="14">
        <f>Formular!E181</f>
        <v>12</v>
      </c>
      <c r="F20" s="14">
        <f>Formular!F181</f>
        <v>0</v>
      </c>
      <c r="G20" s="14">
        <f>Formular!G181</f>
        <v>0</v>
      </c>
      <c r="H20" s="16" t="e">
        <f>Formular!H181</f>
        <v>#DIV/0!</v>
      </c>
      <c r="I20" s="16" t="e">
        <f>IF(Formular!I181=0,"-,---",Formular!I181)</f>
        <v>#DIV/0!</v>
      </c>
      <c r="J20" s="14">
        <f>Formular!J181</f>
        <v>0</v>
      </c>
      <c r="K20" s="14">
        <f>Formular!K181</f>
        <v>2</v>
      </c>
    </row>
    <row r="21" spans="1:11" x14ac:dyDescent="0.2">
      <c r="A21" s="39">
        <f>Formular!A182</f>
        <v>11</v>
      </c>
      <c r="B21" s="14" t="str">
        <f>Formular!B182</f>
        <v xml:space="preserve">, </v>
      </c>
      <c r="C21" s="14">
        <f>Formular!C182</f>
        <v>0</v>
      </c>
      <c r="D21" s="14" t="str">
        <f>Formular!D182</f>
        <v>Gruppen 4.</v>
      </c>
      <c r="E21" s="14">
        <f>Formular!E182</f>
        <v>12</v>
      </c>
      <c r="F21" s="14">
        <f>Formular!F182</f>
        <v>0</v>
      </c>
      <c r="G21" s="14">
        <f>Formular!G182</f>
        <v>0</v>
      </c>
      <c r="H21" s="16" t="e">
        <f>Formular!H182</f>
        <v>#DIV/0!</v>
      </c>
      <c r="I21" s="16" t="e">
        <f>IF(Formular!I182=0,"-,---",Formular!I182)</f>
        <v>#DIV/0!</v>
      </c>
      <c r="J21" s="14">
        <f>Formular!J182</f>
        <v>0</v>
      </c>
      <c r="K21" s="14">
        <f>Formular!K182</f>
        <v>2</v>
      </c>
    </row>
    <row r="22" spans="1:11" x14ac:dyDescent="0.2">
      <c r="A22" s="39">
        <f>Formular!A183</f>
        <v>12</v>
      </c>
      <c r="B22" s="14" t="str">
        <f>Formular!B183</f>
        <v xml:space="preserve">, </v>
      </c>
      <c r="C22" s="14">
        <f>Formular!C183</f>
        <v>0</v>
      </c>
      <c r="D22" s="14" t="str">
        <f>Formular!D183</f>
        <v>Gruppen 4.</v>
      </c>
      <c r="E22" s="14">
        <f>Formular!E183</f>
        <v>12</v>
      </c>
      <c r="F22" s="14">
        <f>Formular!F183</f>
        <v>0</v>
      </c>
      <c r="G22" s="14">
        <f>Formular!G183</f>
        <v>0</v>
      </c>
      <c r="H22" s="16" t="e">
        <f>Formular!H183</f>
        <v>#DIV/0!</v>
      </c>
      <c r="I22" s="16" t="e">
        <f>IF(Formular!I183=0,"-,---",Formular!I183)</f>
        <v>#DIV/0!</v>
      </c>
      <c r="J22" s="14">
        <f>Formular!J183</f>
        <v>0</v>
      </c>
      <c r="K22" s="14">
        <f>Formular!K183</f>
        <v>2</v>
      </c>
    </row>
    <row r="23" spans="1:11" x14ac:dyDescent="0.2">
      <c r="A23" s="130" t="s">
        <v>95</v>
      </c>
      <c r="B23" s="130"/>
      <c r="C23" s="130"/>
      <c r="D23" s="130"/>
      <c r="E23" s="130"/>
      <c r="F23" s="90">
        <f>SUM(F11:F22)</f>
        <v>0</v>
      </c>
      <c r="G23" s="90">
        <f>SUM(G11:G22)</f>
        <v>0</v>
      </c>
      <c r="H23" s="91" t="e">
        <f t="shared" ref="H23" si="0">TRUNC(F23/G23,3)</f>
        <v>#DIV/0!</v>
      </c>
      <c r="I23" s="91" t="e">
        <f>MAX(I11:I22)</f>
        <v>#DIV/0!</v>
      </c>
      <c r="J23" s="92">
        <f>MAX(J11:J22)</f>
        <v>0</v>
      </c>
      <c r="K23" s="93"/>
    </row>
  </sheetData>
  <sheetProtection sheet="1" objects="1" scenarios="1" selectLockedCells="1"/>
  <mergeCells count="7">
    <mergeCell ref="A1:K1"/>
    <mergeCell ref="A23:E23"/>
    <mergeCell ref="B3:K3"/>
    <mergeCell ref="B4:K4"/>
    <mergeCell ref="B5:K5"/>
    <mergeCell ref="B6:K6"/>
    <mergeCell ref="A9:K9"/>
  </mergeCells>
  <conditionalFormatting sqref="H11:H22">
    <cfRule type="top10" dxfId="2" priority="9" percent="1" rank="1"/>
  </conditionalFormatting>
  <conditionalFormatting sqref="I11:I22">
    <cfRule type="top10" dxfId="1" priority="10" percent="1" rank="1"/>
  </conditionalFormatting>
  <conditionalFormatting sqref="J11:J22">
    <cfRule type="top10" dxfId="0" priority="11" percent="1" rank="1"/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Druckansicht_Gruppe</vt:lpstr>
      <vt:lpstr>Druckansicht_Endrunde</vt:lpstr>
      <vt:lpstr>Druckansicht_Endergebnis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2026-09-02T17:34:22Z</dcterms:modified>
</cp:coreProperties>
</file>