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rmular" sheetId="1" r:id="rId1"/>
    <sheet name="Druckansicht_Gruppe" sheetId="6" r:id="rId2"/>
    <sheet name="Druckansicht_Endrunde" sheetId="7" r:id="rId3"/>
    <sheet name="Druckansicht_Endergebnis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8" l="1"/>
  <c r="I19" i="8"/>
  <c r="I18" i="8"/>
  <c r="I17" i="8"/>
  <c r="I16" i="8"/>
  <c r="I15" i="8"/>
  <c r="I14" i="8"/>
  <c r="I13" i="8"/>
  <c r="I12" i="8"/>
  <c r="I11" i="8"/>
  <c r="H58" i="6" l="1"/>
  <c r="D58" i="6"/>
  <c r="H57" i="6"/>
  <c r="E57" i="6"/>
  <c r="D57" i="6"/>
  <c r="H56" i="6"/>
  <c r="D56" i="6"/>
  <c r="H55" i="6"/>
  <c r="E55" i="6"/>
  <c r="D55" i="6"/>
  <c r="H54" i="6"/>
  <c r="D54" i="6"/>
  <c r="H53" i="6"/>
  <c r="E53" i="6"/>
  <c r="D53" i="6"/>
  <c r="H52" i="6"/>
  <c r="D52" i="6"/>
  <c r="H51" i="6"/>
  <c r="E51" i="6"/>
  <c r="D51" i="6"/>
  <c r="H50" i="6"/>
  <c r="D50" i="6"/>
  <c r="H49" i="6"/>
  <c r="E49" i="6"/>
  <c r="D49" i="6"/>
  <c r="H48" i="6"/>
  <c r="D48" i="6"/>
  <c r="H47" i="6"/>
  <c r="E47" i="6"/>
  <c r="D47" i="6"/>
  <c r="H46" i="6"/>
  <c r="D46" i="6"/>
  <c r="H45" i="6"/>
  <c r="E45" i="6"/>
  <c r="D45" i="6"/>
  <c r="H44" i="6"/>
  <c r="D44" i="6"/>
  <c r="H43" i="6"/>
  <c r="E43" i="6"/>
  <c r="D43" i="6"/>
  <c r="H42" i="6"/>
  <c r="D42" i="6"/>
  <c r="H41" i="6"/>
  <c r="E41" i="6"/>
  <c r="D41" i="6"/>
  <c r="H40" i="6"/>
  <c r="D40" i="6"/>
  <c r="H29" i="6"/>
  <c r="D29" i="6"/>
  <c r="H28" i="6"/>
  <c r="E28" i="6"/>
  <c r="D28" i="6"/>
  <c r="H27" i="6"/>
  <c r="D27" i="6"/>
  <c r="H26" i="6"/>
  <c r="E26" i="6"/>
  <c r="D26" i="6"/>
  <c r="H25" i="6"/>
  <c r="D25" i="6"/>
  <c r="H24" i="6"/>
  <c r="E24" i="6"/>
  <c r="D24" i="6"/>
  <c r="H23" i="6"/>
  <c r="D23" i="6"/>
  <c r="H22" i="6"/>
  <c r="E22" i="6"/>
  <c r="D22" i="6"/>
  <c r="H21" i="6"/>
  <c r="D21" i="6"/>
  <c r="H20" i="6"/>
  <c r="E20" i="6"/>
  <c r="D20" i="6"/>
  <c r="H19" i="6"/>
  <c r="D19" i="6"/>
  <c r="H18" i="6"/>
  <c r="E18" i="6"/>
  <c r="D18" i="6"/>
  <c r="H17" i="6"/>
  <c r="D17" i="6"/>
  <c r="H16" i="6"/>
  <c r="E16" i="6"/>
  <c r="D16" i="6"/>
  <c r="H15" i="6"/>
  <c r="D15" i="6"/>
  <c r="H14" i="6"/>
  <c r="E14" i="6"/>
  <c r="D14" i="6"/>
  <c r="H13" i="6"/>
  <c r="D13" i="6"/>
  <c r="H12" i="6"/>
  <c r="E12" i="6"/>
  <c r="D12" i="6"/>
  <c r="H11" i="6"/>
  <c r="D11" i="6"/>
  <c r="H10" i="6"/>
  <c r="E10" i="6"/>
  <c r="D10" i="6"/>
  <c r="G66" i="1" l="1"/>
  <c r="F49" i="6" s="1"/>
  <c r="G64" i="1"/>
  <c r="F47" i="6" s="1"/>
  <c r="G62" i="1"/>
  <c r="F45" i="6" s="1"/>
  <c r="G60" i="1"/>
  <c r="F43" i="6" s="1"/>
  <c r="F67" i="1"/>
  <c r="F65" i="1"/>
  <c r="F63" i="1"/>
  <c r="F61" i="1"/>
  <c r="D21" i="1"/>
  <c r="C65" i="1" s="1"/>
  <c r="B48" i="6" s="1"/>
  <c r="D75" i="1"/>
  <c r="C58" i="6" s="1"/>
  <c r="D74" i="1"/>
  <c r="C57" i="6" s="1"/>
  <c r="D73" i="1"/>
  <c r="C56" i="6" s="1"/>
  <c r="D72" i="1"/>
  <c r="C55" i="6" s="1"/>
  <c r="D71" i="1"/>
  <c r="C54" i="6" s="1"/>
  <c r="D70" i="1"/>
  <c r="C53" i="6" s="1"/>
  <c r="D69" i="1"/>
  <c r="C52" i="6" s="1"/>
  <c r="D68" i="1"/>
  <c r="C51" i="6" s="1"/>
  <c r="D67" i="1"/>
  <c r="C50" i="6" s="1"/>
  <c r="D66" i="1"/>
  <c r="C49" i="6" s="1"/>
  <c r="D65" i="1"/>
  <c r="C48" i="6" s="1"/>
  <c r="D64" i="1"/>
  <c r="C47" i="6" s="1"/>
  <c r="D63" i="1"/>
  <c r="C46" i="6" s="1"/>
  <c r="D62" i="1"/>
  <c r="C45" i="6" s="1"/>
  <c r="D61" i="1"/>
  <c r="C44" i="6" s="1"/>
  <c r="D60" i="1"/>
  <c r="C43" i="6" s="1"/>
  <c r="D59" i="1"/>
  <c r="C42" i="6" s="1"/>
  <c r="D58" i="1"/>
  <c r="C41" i="6" s="1"/>
  <c r="D57" i="1"/>
  <c r="C40" i="6" s="1"/>
  <c r="D56" i="1"/>
  <c r="G61" i="1" l="1"/>
  <c r="F44" i="6" s="1"/>
  <c r="E44" i="6"/>
  <c r="G63" i="1"/>
  <c r="F46" i="6" s="1"/>
  <c r="E46" i="6"/>
  <c r="G65" i="1"/>
  <c r="F48" i="6" s="1"/>
  <c r="E48" i="6"/>
  <c r="G67" i="1"/>
  <c r="E50" i="6"/>
  <c r="A88" i="1"/>
  <c r="H61" i="1"/>
  <c r="G44" i="6" s="1"/>
  <c r="H62" i="1"/>
  <c r="G45" i="6" s="1"/>
  <c r="H64" i="1"/>
  <c r="G47" i="6" s="1"/>
  <c r="H60" i="1"/>
  <c r="G43" i="6" s="1"/>
  <c r="H66" i="1"/>
  <c r="G49" i="6" s="1"/>
  <c r="C77" i="1"/>
  <c r="C71" i="1"/>
  <c r="B54" i="6" s="1"/>
  <c r="C59" i="1"/>
  <c r="B42" i="6" s="1"/>
  <c r="C63" i="1"/>
  <c r="B46" i="6" s="1"/>
  <c r="G36" i="1"/>
  <c r="F20" i="6" s="1"/>
  <c r="G34" i="1"/>
  <c r="F18" i="6" s="1"/>
  <c r="G32" i="1"/>
  <c r="F16" i="6" s="1"/>
  <c r="G30" i="1"/>
  <c r="F14" i="6" s="1"/>
  <c r="F37" i="1"/>
  <c r="F35" i="1"/>
  <c r="F33" i="1"/>
  <c r="F31" i="1"/>
  <c r="D37" i="1"/>
  <c r="C21" i="6" s="1"/>
  <c r="D36" i="1"/>
  <c r="C20" i="6" s="1"/>
  <c r="D35" i="1"/>
  <c r="C19" i="6" s="1"/>
  <c r="D34" i="1"/>
  <c r="C18" i="6" s="1"/>
  <c r="D33" i="1"/>
  <c r="C17" i="6" s="1"/>
  <c r="D32" i="1"/>
  <c r="C16" i="6" s="1"/>
  <c r="D31" i="1"/>
  <c r="C15" i="6" s="1"/>
  <c r="D30" i="1"/>
  <c r="C14" i="6" s="1"/>
  <c r="G31" i="1" l="1"/>
  <c r="F15" i="6" s="1"/>
  <c r="E15" i="6"/>
  <c r="G33" i="1"/>
  <c r="F17" i="6" s="1"/>
  <c r="E17" i="6"/>
  <c r="G35" i="1"/>
  <c r="F19" i="6" s="1"/>
  <c r="E19" i="6"/>
  <c r="G37" i="1"/>
  <c r="F21" i="6" s="1"/>
  <c r="E21" i="6"/>
  <c r="H63" i="1"/>
  <c r="G46" i="6" s="1"/>
  <c r="H65" i="1"/>
  <c r="G48" i="6" s="1"/>
  <c r="H67" i="1"/>
  <c r="G50" i="6" s="1"/>
  <c r="F50" i="6"/>
  <c r="H36" i="1"/>
  <c r="G20" i="6" s="1"/>
  <c r="H31" i="1"/>
  <c r="G15" i="6" s="1"/>
  <c r="H35" i="1"/>
  <c r="G19" i="6" s="1"/>
  <c r="H37" i="1"/>
  <c r="G21" i="6" s="1"/>
  <c r="H34" i="1"/>
  <c r="G18" i="6" s="1"/>
  <c r="H32" i="1"/>
  <c r="G16" i="6" s="1"/>
  <c r="H30" i="1"/>
  <c r="G14" i="6" s="1"/>
  <c r="D16" i="1"/>
  <c r="H33" i="1" l="1"/>
  <c r="G17" i="6" s="1"/>
  <c r="C51" i="1"/>
  <c r="B35" i="6" s="1"/>
  <c r="A96" i="1"/>
  <c r="C29" i="1"/>
  <c r="C41" i="1"/>
  <c r="B25" i="6" s="1"/>
  <c r="C33" i="1"/>
  <c r="B17" i="6" s="1"/>
  <c r="C35" i="1"/>
  <c r="B19" i="6" s="1"/>
  <c r="W18" i="7"/>
  <c r="W17" i="7"/>
  <c r="K20" i="8" l="1"/>
  <c r="D20" i="8"/>
  <c r="A20" i="8"/>
  <c r="K19" i="8"/>
  <c r="D19" i="8"/>
  <c r="A19" i="8"/>
  <c r="K18" i="8"/>
  <c r="D18" i="8"/>
  <c r="A18" i="8"/>
  <c r="K17" i="8"/>
  <c r="D17" i="8"/>
  <c r="A17" i="8"/>
  <c r="K16" i="8"/>
  <c r="D16" i="8"/>
  <c r="A16" i="8"/>
  <c r="K15" i="8"/>
  <c r="D15" i="8"/>
  <c r="A15" i="8"/>
  <c r="K14" i="8"/>
  <c r="D14" i="8"/>
  <c r="A14" i="8"/>
  <c r="K13" i="8"/>
  <c r="D13" i="8"/>
  <c r="A13" i="8"/>
  <c r="K12" i="8"/>
  <c r="D12" i="8"/>
  <c r="A12" i="8"/>
  <c r="K11" i="8"/>
  <c r="D11" i="8"/>
  <c r="A11" i="8"/>
  <c r="K10" i="8"/>
  <c r="J10" i="8"/>
  <c r="I10" i="8"/>
  <c r="H10" i="8"/>
  <c r="G10" i="8"/>
  <c r="F10" i="8"/>
  <c r="E10" i="8"/>
  <c r="D10" i="8"/>
  <c r="C10" i="8"/>
  <c r="B10" i="8"/>
  <c r="A10" i="8"/>
  <c r="A1" i="7"/>
  <c r="A1" i="8"/>
  <c r="B6" i="8"/>
  <c r="B5" i="8"/>
  <c r="B4" i="8"/>
  <c r="B3" i="8"/>
  <c r="U18" i="7"/>
  <c r="U17" i="7"/>
  <c r="S18" i="7"/>
  <c r="T17" i="7"/>
  <c r="S17" i="7"/>
  <c r="O22" i="7"/>
  <c r="O21" i="7"/>
  <c r="M22" i="7"/>
  <c r="M21" i="7"/>
  <c r="L22" i="7"/>
  <c r="K22" i="7"/>
  <c r="K21" i="7"/>
  <c r="O14" i="7"/>
  <c r="O13" i="7"/>
  <c r="M14" i="7"/>
  <c r="M13" i="7"/>
  <c r="K14" i="7"/>
  <c r="L13" i="7"/>
  <c r="K13" i="7"/>
  <c r="G24" i="7"/>
  <c r="G23" i="7"/>
  <c r="G20" i="7"/>
  <c r="G19" i="7"/>
  <c r="G16" i="7"/>
  <c r="G15" i="7"/>
  <c r="G12" i="7"/>
  <c r="G11" i="7"/>
  <c r="E24" i="7"/>
  <c r="E23" i="7"/>
  <c r="E20" i="7"/>
  <c r="E19" i="7"/>
  <c r="E16" i="7"/>
  <c r="E15" i="7"/>
  <c r="E12" i="7"/>
  <c r="E11" i="7"/>
  <c r="D24" i="7"/>
  <c r="C24" i="7"/>
  <c r="C23" i="7"/>
  <c r="C20" i="7"/>
  <c r="D19" i="7"/>
  <c r="C19" i="7"/>
  <c r="C16" i="7"/>
  <c r="D15" i="7"/>
  <c r="C15" i="7"/>
  <c r="C12" i="7"/>
  <c r="D11" i="7"/>
  <c r="C11" i="7"/>
  <c r="B6" i="7"/>
  <c r="B5" i="7"/>
  <c r="B4" i="7"/>
  <c r="B3" i="7"/>
  <c r="H39" i="6"/>
  <c r="E39" i="6"/>
  <c r="D39" i="6"/>
  <c r="A1" i="6"/>
  <c r="B6" i="6"/>
  <c r="B5" i="6"/>
  <c r="B4" i="6"/>
  <c r="B3" i="6"/>
  <c r="F142" i="1"/>
  <c r="D142" i="1"/>
  <c r="G141" i="1"/>
  <c r="D141" i="1"/>
  <c r="R17" i="7" l="1"/>
  <c r="R18" i="7"/>
  <c r="G142" i="1"/>
  <c r="F15" i="7"/>
  <c r="N22" i="7"/>
  <c r="V17" i="7"/>
  <c r="N13" i="7"/>
  <c r="F11" i="7"/>
  <c r="H141" i="1"/>
  <c r="T18" i="7"/>
  <c r="V18" i="7" s="1"/>
  <c r="F24" i="7"/>
  <c r="F19" i="7"/>
  <c r="H142" i="1"/>
  <c r="D126" i="1" l="1"/>
  <c r="D125" i="1"/>
  <c r="D128" i="1"/>
  <c r="D127" i="1"/>
  <c r="D102" i="1"/>
  <c r="B12" i="7" s="1"/>
  <c r="D101" i="1"/>
  <c r="B11" i="7" s="1"/>
  <c r="D104" i="1"/>
  <c r="B23" i="7" s="1"/>
  <c r="D103" i="1"/>
  <c r="B24" i="7" s="1"/>
  <c r="D106" i="1"/>
  <c r="B20" i="7" s="1"/>
  <c r="D105" i="1"/>
  <c r="B19" i="7" s="1"/>
  <c r="D108" i="1"/>
  <c r="B16" i="7" s="1"/>
  <c r="D107" i="1"/>
  <c r="B15" i="7" s="1"/>
  <c r="J13" i="7" l="1"/>
  <c r="J14" i="7"/>
  <c r="J22" i="7"/>
  <c r="J21" i="7"/>
  <c r="F128" i="1"/>
  <c r="G127" i="1"/>
  <c r="H127" i="1" s="1"/>
  <c r="F126" i="1"/>
  <c r="G125" i="1"/>
  <c r="H125" i="1" s="1"/>
  <c r="F108" i="1"/>
  <c r="G107" i="1"/>
  <c r="H107" i="1" s="1"/>
  <c r="F106" i="1"/>
  <c r="G105" i="1"/>
  <c r="H105" i="1"/>
  <c r="F104" i="1"/>
  <c r="G103" i="1"/>
  <c r="H103" i="1" s="1"/>
  <c r="F102" i="1"/>
  <c r="D12" i="7" s="1"/>
  <c r="F12" i="7" s="1"/>
  <c r="G101" i="1"/>
  <c r="H101" i="1" s="1"/>
  <c r="G106" i="1" l="1"/>
  <c r="H106" i="1" s="1"/>
  <c r="D20" i="7"/>
  <c r="F20" i="7" s="1"/>
  <c r="G108" i="1"/>
  <c r="H108" i="1" s="1"/>
  <c r="D16" i="7"/>
  <c r="F16" i="7" s="1"/>
  <c r="G104" i="1"/>
  <c r="H104" i="1" s="1"/>
  <c r="D23" i="7"/>
  <c r="F23" i="7" s="1"/>
  <c r="G126" i="1"/>
  <c r="H126" i="1" s="1"/>
  <c r="L14" i="7"/>
  <c r="N14" i="7" s="1"/>
  <c r="G128" i="1"/>
  <c r="H128" i="1" s="1"/>
  <c r="L21" i="7"/>
  <c r="N21" i="7" s="1"/>
  <c r="G102" i="1"/>
  <c r="H102" i="1" s="1"/>
  <c r="F75" i="1" l="1"/>
  <c r="E58" i="6" s="1"/>
  <c r="G74" i="1"/>
  <c r="F57" i="6" s="1"/>
  <c r="F73" i="1"/>
  <c r="E56" i="6" s="1"/>
  <c r="G72" i="1"/>
  <c r="F55" i="6" s="1"/>
  <c r="F71" i="1"/>
  <c r="E54" i="6" s="1"/>
  <c r="G70" i="1"/>
  <c r="F53" i="6" s="1"/>
  <c r="F69" i="1"/>
  <c r="E52" i="6" s="1"/>
  <c r="G68" i="1"/>
  <c r="F51" i="6" s="1"/>
  <c r="F59" i="1"/>
  <c r="E42" i="6" s="1"/>
  <c r="G58" i="1"/>
  <c r="F41" i="6" s="1"/>
  <c r="F57" i="1"/>
  <c r="E40" i="6" s="1"/>
  <c r="G56" i="1"/>
  <c r="F39" i="6" s="1"/>
  <c r="C39" i="6"/>
  <c r="G71" i="1" l="1"/>
  <c r="F54" i="6" s="1"/>
  <c r="G57" i="1"/>
  <c r="F40" i="6" s="1"/>
  <c r="H74" i="1"/>
  <c r="G57" i="6" s="1"/>
  <c r="G75" i="1"/>
  <c r="F58" i="6" s="1"/>
  <c r="G73" i="1"/>
  <c r="F56" i="6" s="1"/>
  <c r="G59" i="1"/>
  <c r="F42" i="6" s="1"/>
  <c r="H68" i="1"/>
  <c r="G51" i="6" s="1"/>
  <c r="G69" i="1"/>
  <c r="F52" i="6" s="1"/>
  <c r="H70" i="1"/>
  <c r="G53" i="6" s="1"/>
  <c r="H71" i="1"/>
  <c r="G54" i="6" s="1"/>
  <c r="H72" i="1"/>
  <c r="G55" i="6" s="1"/>
  <c r="H56" i="1"/>
  <c r="G39" i="6" s="1"/>
  <c r="H58" i="1"/>
  <c r="G41" i="6" s="1"/>
  <c r="F45" i="1"/>
  <c r="E29" i="6" s="1"/>
  <c r="F43" i="1"/>
  <c r="E27" i="6" s="1"/>
  <c r="F41" i="1"/>
  <c r="E25" i="6" s="1"/>
  <c r="F39" i="1"/>
  <c r="E23" i="6" s="1"/>
  <c r="F29" i="1"/>
  <c r="E13" i="6" s="1"/>
  <c r="F27" i="1"/>
  <c r="E11" i="6" s="1"/>
  <c r="D45" i="1"/>
  <c r="C29" i="6" s="1"/>
  <c r="D44" i="1"/>
  <c r="C28" i="6" s="1"/>
  <c r="D43" i="1"/>
  <c r="C27" i="6" s="1"/>
  <c r="D42" i="1"/>
  <c r="C26" i="6" s="1"/>
  <c r="G44" i="1"/>
  <c r="F28" i="6" s="1"/>
  <c r="G42" i="1"/>
  <c r="F26" i="6" s="1"/>
  <c r="D41" i="1"/>
  <c r="C25" i="6" s="1"/>
  <c r="D40" i="1"/>
  <c r="C24" i="6" s="1"/>
  <c r="G40" i="1"/>
  <c r="F24" i="6" s="1"/>
  <c r="D39" i="1"/>
  <c r="C23" i="6" s="1"/>
  <c r="G38" i="1"/>
  <c r="F22" i="6" s="1"/>
  <c r="D38" i="1"/>
  <c r="C22" i="6" s="1"/>
  <c r="H57" i="1" l="1"/>
  <c r="G40" i="6" s="1"/>
  <c r="H59" i="1"/>
  <c r="G42" i="6" s="1"/>
  <c r="H69" i="1"/>
  <c r="G52" i="6" s="1"/>
  <c r="H73" i="1"/>
  <c r="G56" i="6" s="1"/>
  <c r="H75" i="1"/>
  <c r="G58" i="6" s="1"/>
  <c r="G41" i="1"/>
  <c r="F25" i="6" s="1"/>
  <c r="G43" i="1"/>
  <c r="F27" i="6" s="1"/>
  <c r="H44" i="1"/>
  <c r="G28" i="6" s="1"/>
  <c r="G39" i="1"/>
  <c r="F23" i="6" s="1"/>
  <c r="G45" i="1"/>
  <c r="F29" i="6" s="1"/>
  <c r="H40" i="1"/>
  <c r="G24" i="6" s="1"/>
  <c r="H42" i="1"/>
  <c r="G26" i="6" s="1"/>
  <c r="H38" i="1"/>
  <c r="G22" i="6" s="1"/>
  <c r="H39" i="1" l="1"/>
  <c r="G23" i="6" s="1"/>
  <c r="H43" i="1"/>
  <c r="G27" i="6" s="1"/>
  <c r="H41" i="1"/>
  <c r="G25" i="6" s="1"/>
  <c r="H45" i="1"/>
  <c r="G29" i="6" s="1"/>
  <c r="G29" i="1"/>
  <c r="F13" i="6" s="1"/>
  <c r="D29" i="1"/>
  <c r="C13" i="6" s="1"/>
  <c r="G28" i="1"/>
  <c r="F12" i="6" s="1"/>
  <c r="D28" i="1"/>
  <c r="C12" i="6" s="1"/>
  <c r="D27" i="1"/>
  <c r="C11" i="6" s="1"/>
  <c r="D26" i="1"/>
  <c r="C10" i="6" s="1"/>
  <c r="G27" i="1"/>
  <c r="F11" i="6" s="1"/>
  <c r="G26" i="1"/>
  <c r="F10" i="6" s="1"/>
  <c r="D20" i="1"/>
  <c r="D19" i="1"/>
  <c r="D18" i="1"/>
  <c r="D17" i="1"/>
  <c r="D15" i="1"/>
  <c r="D14" i="1"/>
  <c r="D13" i="1"/>
  <c r="D12" i="1"/>
  <c r="A87" i="1" l="1"/>
  <c r="B87" i="1" s="1"/>
  <c r="B88" i="1"/>
  <c r="B96" i="1"/>
  <c r="C80" i="1"/>
  <c r="A94" i="1"/>
  <c r="B94" i="1" s="1"/>
  <c r="C79" i="1"/>
  <c r="A91" i="1"/>
  <c r="B91" i="1" s="1"/>
  <c r="C49" i="1"/>
  <c r="A92" i="1"/>
  <c r="B92" i="1" s="1"/>
  <c r="C48" i="1"/>
  <c r="A90" i="1"/>
  <c r="B90" i="1" s="1"/>
  <c r="C78" i="1"/>
  <c r="A89" i="1"/>
  <c r="B89" i="1" s="1"/>
  <c r="C50" i="1"/>
  <c r="A93" i="1"/>
  <c r="B93" i="1" s="1"/>
  <c r="C81" i="1"/>
  <c r="B64" i="6" s="1"/>
  <c r="A95" i="1"/>
  <c r="B95" i="1" s="1"/>
  <c r="C47" i="1"/>
  <c r="C38" i="1"/>
  <c r="B22" i="6" s="1"/>
  <c r="C34" i="1"/>
  <c r="B18" i="6" s="1"/>
  <c r="C30" i="1"/>
  <c r="B14" i="6" s="1"/>
  <c r="C42" i="1"/>
  <c r="B26" i="6" s="1"/>
  <c r="C64" i="1"/>
  <c r="B47" i="6" s="1"/>
  <c r="C72" i="1"/>
  <c r="B55" i="6" s="1"/>
  <c r="C68" i="1"/>
  <c r="B51" i="6" s="1"/>
  <c r="C60" i="1"/>
  <c r="B43" i="6" s="1"/>
  <c r="C74" i="1"/>
  <c r="B57" i="6" s="1"/>
  <c r="C57" i="1"/>
  <c r="B40" i="6" s="1"/>
  <c r="C62" i="1"/>
  <c r="B45" i="6" s="1"/>
  <c r="C69" i="1"/>
  <c r="B52" i="6" s="1"/>
  <c r="C58" i="1"/>
  <c r="C67" i="1"/>
  <c r="B50" i="6" s="1"/>
  <c r="C61" i="1"/>
  <c r="B44" i="6" s="1"/>
  <c r="C75" i="1"/>
  <c r="B58" i="6" s="1"/>
  <c r="C66" i="1"/>
  <c r="B49" i="6" s="1"/>
  <c r="C73" i="1"/>
  <c r="B56" i="6" s="1"/>
  <c r="C56" i="1"/>
  <c r="C70" i="1"/>
  <c r="B53" i="6" s="1"/>
  <c r="C44" i="1"/>
  <c r="B28" i="6" s="1"/>
  <c r="C27" i="1"/>
  <c r="C39" i="1"/>
  <c r="B23" i="6" s="1"/>
  <c r="C32" i="1"/>
  <c r="B16" i="6" s="1"/>
  <c r="C45" i="1"/>
  <c r="B29" i="6" s="1"/>
  <c r="C28" i="1"/>
  <c r="C31" i="1"/>
  <c r="B15" i="6" s="1"/>
  <c r="C37" i="1"/>
  <c r="B21" i="6" s="1"/>
  <c r="C43" i="1"/>
  <c r="B27" i="6" s="1"/>
  <c r="C26" i="1"/>
  <c r="C40" i="1"/>
  <c r="B24" i="6" s="1"/>
  <c r="C36" i="1"/>
  <c r="B20" i="6" s="1"/>
  <c r="H26" i="1"/>
  <c r="G10" i="6" s="1"/>
  <c r="H27" i="1"/>
  <c r="G11" i="6" s="1"/>
  <c r="H29" i="1"/>
  <c r="G13" i="6" s="1"/>
  <c r="H28" i="1"/>
  <c r="G12" i="6" s="1"/>
  <c r="B62" i="6" l="1"/>
  <c r="B41" i="6"/>
  <c r="C93" i="1"/>
  <c r="C90" i="1"/>
  <c r="C91" i="1"/>
  <c r="C94" i="1"/>
  <c r="C89" i="1"/>
  <c r="C96" i="1"/>
  <c r="C92" i="1"/>
  <c r="C88" i="1"/>
  <c r="C95" i="1"/>
  <c r="C87" i="1"/>
  <c r="B39" i="6"/>
  <c r="H77" i="1" a="1"/>
  <c r="H77" i="1" s="1"/>
  <c r="D77" i="1"/>
  <c r="I77" i="1" a="1"/>
  <c r="I77" i="1" s="1"/>
  <c r="F77" i="1"/>
  <c r="E77" i="1"/>
  <c r="I51" i="1" a="1"/>
  <c r="I51" i="1" s="1"/>
  <c r="E51" i="1"/>
  <c r="F51" i="1"/>
  <c r="D51" i="1"/>
  <c r="H51" i="1" a="1"/>
  <c r="H51" i="1" s="1"/>
  <c r="B60" i="6"/>
  <c r="B61" i="6"/>
  <c r="B162" i="1"/>
  <c r="C162" i="1" s="1"/>
  <c r="B161" i="1"/>
  <c r="C161" i="1" s="1"/>
  <c r="B63" i="6"/>
  <c r="B12" i="6"/>
  <c r="B34" i="6"/>
  <c r="B10" i="6"/>
  <c r="B13" i="6"/>
  <c r="B31" i="6"/>
  <c r="B11" i="6"/>
  <c r="B115" i="1"/>
  <c r="C106" i="1"/>
  <c r="B120" i="1"/>
  <c r="B160" i="1" s="1"/>
  <c r="C160" i="1" s="1"/>
  <c r="C102" i="1"/>
  <c r="A12" i="7" s="1"/>
  <c r="B113" i="1"/>
  <c r="C101" i="1"/>
  <c r="B114" i="1"/>
  <c r="C108" i="1"/>
  <c r="B118" i="1"/>
  <c r="C105" i="1"/>
  <c r="A19" i="7" s="1"/>
  <c r="B116" i="1"/>
  <c r="C104" i="1"/>
  <c r="A23" i="7" s="1"/>
  <c r="B119" i="1"/>
  <c r="C107" i="1"/>
  <c r="A15" i="7" s="1"/>
  <c r="B117" i="1"/>
  <c r="C103" i="1"/>
  <c r="F79" i="1"/>
  <c r="B158" i="1" l="1"/>
  <c r="C158" i="1" s="1"/>
  <c r="C35" i="6"/>
  <c r="D35" i="6"/>
  <c r="E35" i="6"/>
  <c r="G35" i="6"/>
  <c r="I96" i="1"/>
  <c r="H35" i="6"/>
  <c r="G60" i="6"/>
  <c r="B159" i="1"/>
  <c r="C159" i="1" s="1"/>
  <c r="B157" i="1"/>
  <c r="C157" i="1" s="1"/>
  <c r="G77" i="1"/>
  <c r="G51" i="1"/>
  <c r="F35" i="6" s="1"/>
  <c r="E80" i="1"/>
  <c r="D80" i="1"/>
  <c r="B32" i="6"/>
  <c r="B33" i="6"/>
  <c r="F48" i="1"/>
  <c r="F90" i="1" s="1"/>
  <c r="D49" i="1"/>
  <c r="C125" i="1"/>
  <c r="B133" i="1" s="1"/>
  <c r="C133" i="1" s="1"/>
  <c r="A11" i="7"/>
  <c r="D78" i="1"/>
  <c r="F80" i="1"/>
  <c r="F94" i="1" s="1"/>
  <c r="F78" i="1"/>
  <c r="E78" i="1"/>
  <c r="C126" i="1"/>
  <c r="A16" i="7"/>
  <c r="C127" i="1"/>
  <c r="B134" i="1" s="1"/>
  <c r="A24" i="7"/>
  <c r="C19" i="8"/>
  <c r="B19" i="8"/>
  <c r="F81" i="1"/>
  <c r="E64" i="6" s="1"/>
  <c r="E81" i="1"/>
  <c r="D64" i="6" s="1"/>
  <c r="D81" i="1"/>
  <c r="C64" i="6" s="1"/>
  <c r="I80" i="1" a="1"/>
  <c r="I80" i="1" s="1"/>
  <c r="I94" i="1" s="1"/>
  <c r="E62" i="6"/>
  <c r="D79" i="1"/>
  <c r="C128" i="1"/>
  <c r="B136" i="1" s="1"/>
  <c r="B156" i="1" s="1"/>
  <c r="C156" i="1" s="1"/>
  <c r="A20" i="7"/>
  <c r="E79" i="1"/>
  <c r="C20" i="8"/>
  <c r="B20" i="8"/>
  <c r="I49" i="1" a="1"/>
  <c r="I49" i="1" s="1"/>
  <c r="H49" i="1" a="1"/>
  <c r="H49" i="1" s="1"/>
  <c r="D48" i="1"/>
  <c r="I47" i="1" a="1"/>
  <c r="I47" i="1" s="1"/>
  <c r="I88" i="1" s="1"/>
  <c r="F47" i="1"/>
  <c r="F87" i="1" s="1"/>
  <c r="I48" i="1" a="1"/>
  <c r="I48" i="1" s="1"/>
  <c r="I90" i="1" s="1"/>
  <c r="H50" i="1" a="1"/>
  <c r="H50" i="1" s="1"/>
  <c r="H48" i="1" a="1"/>
  <c r="H48" i="1" s="1"/>
  <c r="C120" i="1"/>
  <c r="H47" i="1" a="1"/>
  <c r="H47" i="1" s="1"/>
  <c r="H88" i="1" s="1"/>
  <c r="C116" i="1"/>
  <c r="D47" i="1"/>
  <c r="D87" i="1" s="1"/>
  <c r="C117" i="1"/>
  <c r="C114" i="1"/>
  <c r="I78" i="1" a="1"/>
  <c r="I78" i="1" s="1"/>
  <c r="C118" i="1"/>
  <c r="H81" i="1" a="1"/>
  <c r="H81" i="1" s="1"/>
  <c r="F49" i="1"/>
  <c r="F92" i="1" s="1"/>
  <c r="H80" i="1" a="1"/>
  <c r="H80" i="1" s="1"/>
  <c r="D50" i="1"/>
  <c r="I79" i="1" a="1"/>
  <c r="I79" i="1" s="1"/>
  <c r="I91" i="1" s="1"/>
  <c r="C115" i="1"/>
  <c r="H79" i="1" a="1"/>
  <c r="H79" i="1" s="1"/>
  <c r="F50" i="1"/>
  <c r="F93" i="1" s="1"/>
  <c r="E49" i="1"/>
  <c r="H78" i="1" a="1"/>
  <c r="H78" i="1" s="1"/>
  <c r="E47" i="1"/>
  <c r="E87" i="1" s="1"/>
  <c r="E48" i="1"/>
  <c r="E90" i="1" s="1"/>
  <c r="I50" i="1" a="1"/>
  <c r="I50" i="1" s="1"/>
  <c r="I93" i="1" s="1"/>
  <c r="C119" i="1"/>
  <c r="I81" i="1" a="1"/>
  <c r="I81" i="1" s="1"/>
  <c r="E50" i="1"/>
  <c r="C113" i="1"/>
  <c r="D91" i="1" l="1"/>
  <c r="H96" i="1"/>
  <c r="D92" i="1"/>
  <c r="F96" i="1"/>
  <c r="E92" i="1"/>
  <c r="E96" i="1"/>
  <c r="D96" i="1"/>
  <c r="D90" i="1"/>
  <c r="F88" i="1"/>
  <c r="I92" i="1"/>
  <c r="E88" i="1"/>
  <c r="D93" i="1"/>
  <c r="E93" i="1"/>
  <c r="F91" i="1"/>
  <c r="D88" i="1"/>
  <c r="H93" i="1"/>
  <c r="G34" i="6"/>
  <c r="H92" i="1"/>
  <c r="G33" i="6"/>
  <c r="H87" i="1"/>
  <c r="G31" i="6"/>
  <c r="H90" i="1"/>
  <c r="G32" i="6"/>
  <c r="H89" i="1"/>
  <c r="G61" i="6"/>
  <c r="H94" i="1"/>
  <c r="G63" i="6"/>
  <c r="H91" i="1"/>
  <c r="G62" i="6"/>
  <c r="H95" i="1"/>
  <c r="I161" i="1" s="1"/>
  <c r="G64" i="6"/>
  <c r="I95" i="1"/>
  <c r="H64" i="6"/>
  <c r="B135" i="1"/>
  <c r="C136" i="1"/>
  <c r="C134" i="1"/>
  <c r="C61" i="6"/>
  <c r="D89" i="1"/>
  <c r="C60" i="6"/>
  <c r="D95" i="1"/>
  <c r="D60" i="6"/>
  <c r="E95" i="1"/>
  <c r="E60" i="6"/>
  <c r="F95" i="1"/>
  <c r="H61" i="6"/>
  <c r="I89" i="1"/>
  <c r="C63" i="6"/>
  <c r="D94" i="1"/>
  <c r="D63" i="6"/>
  <c r="E94" i="1"/>
  <c r="G79" i="1"/>
  <c r="F62" i="6" s="1"/>
  <c r="E91" i="1"/>
  <c r="D61" i="6"/>
  <c r="E89" i="1"/>
  <c r="H31" i="6"/>
  <c r="I87" i="1"/>
  <c r="E61" i="6"/>
  <c r="F89" i="1"/>
  <c r="G80" i="1"/>
  <c r="F63" i="6" s="1"/>
  <c r="E34" i="6"/>
  <c r="H32" i="6"/>
  <c r="D113" i="1"/>
  <c r="C32" i="6"/>
  <c r="G78" i="1"/>
  <c r="F61" i="6" s="1"/>
  <c r="G81" i="1"/>
  <c r="C142" i="1"/>
  <c r="C148" i="1" s="1"/>
  <c r="I21" i="7"/>
  <c r="H62" i="6"/>
  <c r="C62" i="6"/>
  <c r="E63" i="6"/>
  <c r="I22" i="7"/>
  <c r="C141" i="1"/>
  <c r="C147" i="1" s="1"/>
  <c r="I14" i="7"/>
  <c r="D62" i="6"/>
  <c r="H63" i="6"/>
  <c r="H60" i="6"/>
  <c r="I13" i="7"/>
  <c r="D34" i="6"/>
  <c r="H34" i="6"/>
  <c r="C33" i="6"/>
  <c r="G47" i="1"/>
  <c r="F31" i="6" s="1"/>
  <c r="D31" i="6"/>
  <c r="D33" i="6"/>
  <c r="E31" i="6"/>
  <c r="E32" i="6"/>
  <c r="C34" i="6"/>
  <c r="E33" i="6"/>
  <c r="D32" i="6"/>
  <c r="H33" i="6"/>
  <c r="C31" i="6"/>
  <c r="G49" i="1"/>
  <c r="G50" i="1"/>
  <c r="G48" i="1"/>
  <c r="F60" i="6" l="1"/>
  <c r="F64" i="6"/>
  <c r="B155" i="1"/>
  <c r="C155" i="1" s="1"/>
  <c r="C135" i="1"/>
  <c r="J162" i="1"/>
  <c r="J20" i="8" s="1"/>
  <c r="F34" i="6"/>
  <c r="E117" i="1"/>
  <c r="F118" i="1"/>
  <c r="F115" i="1"/>
  <c r="F119" i="1"/>
  <c r="F33" i="6"/>
  <c r="E113" i="1"/>
  <c r="E114" i="1"/>
  <c r="E135" i="1" s="1"/>
  <c r="E120" i="1"/>
  <c r="D119" i="1"/>
  <c r="D118" i="1"/>
  <c r="J161" i="1"/>
  <c r="J19" i="8" s="1"/>
  <c r="F120" i="1"/>
  <c r="D117" i="1"/>
  <c r="E162" i="1"/>
  <c r="E20" i="8" s="1"/>
  <c r="I162" i="1"/>
  <c r="G161" i="1"/>
  <c r="G19" i="8" s="1"/>
  <c r="F114" i="1"/>
  <c r="G162" i="1"/>
  <c r="G20" i="8" s="1"/>
  <c r="F32" i="6"/>
  <c r="E161" i="1"/>
  <c r="E19" i="8" s="1"/>
  <c r="F116" i="1"/>
  <c r="D116" i="1"/>
  <c r="E115" i="1"/>
  <c r="D115" i="1"/>
  <c r="F113" i="1"/>
  <c r="D114" i="1"/>
  <c r="D120" i="1"/>
  <c r="F117" i="1"/>
  <c r="G94" i="1"/>
  <c r="E119" i="1"/>
  <c r="G90" i="1"/>
  <c r="I117" i="1" a="1"/>
  <c r="I117" i="1" s="1"/>
  <c r="G92" i="1"/>
  <c r="G91" i="1"/>
  <c r="C15" i="8"/>
  <c r="B15" i="8"/>
  <c r="C18" i="8"/>
  <c r="B18" i="8"/>
  <c r="C16" i="8"/>
  <c r="B16" i="8"/>
  <c r="F162" i="1"/>
  <c r="G89" i="1"/>
  <c r="B153" i="1"/>
  <c r="C153" i="1" s="1"/>
  <c r="Q18" i="7"/>
  <c r="G88" i="1"/>
  <c r="B154" i="1"/>
  <c r="C154" i="1" s="1"/>
  <c r="Q17" i="7"/>
  <c r="C17" i="8"/>
  <c r="B17" i="8"/>
  <c r="I118" i="1" a="1"/>
  <c r="I118" i="1" s="1"/>
  <c r="I119" i="1" a="1"/>
  <c r="I119" i="1" s="1"/>
  <c r="I115" i="1" a="1"/>
  <c r="I115" i="1" s="1"/>
  <c r="I113" i="1" a="1"/>
  <c r="I113" i="1" s="1"/>
  <c r="I120" i="1" a="1"/>
  <c r="I120" i="1" s="1"/>
  <c r="I116" i="1" a="1"/>
  <c r="I116" i="1" s="1"/>
  <c r="G93" i="1"/>
  <c r="H120" i="1" a="1"/>
  <c r="H120" i="1" s="1"/>
  <c r="H116" i="1" a="1"/>
  <c r="H116" i="1" s="1"/>
  <c r="H117" i="1" a="1"/>
  <c r="H117" i="1" s="1"/>
  <c r="H119" i="1" a="1"/>
  <c r="H119" i="1" s="1"/>
  <c r="H118" i="1" a="1"/>
  <c r="H118" i="1" s="1"/>
  <c r="H114" i="1" a="1"/>
  <c r="H114" i="1" s="1"/>
  <c r="H113" i="1" a="1"/>
  <c r="H113" i="1" s="1"/>
  <c r="H115" i="1" a="1"/>
  <c r="H115" i="1" s="1"/>
  <c r="I114" i="1" a="1"/>
  <c r="I114" i="1" s="1"/>
  <c r="G87" i="1"/>
  <c r="F161" i="1"/>
  <c r="G96" i="1"/>
  <c r="E116" i="1"/>
  <c r="G95" i="1"/>
  <c r="E118" i="1"/>
  <c r="F157" i="1" s="1"/>
  <c r="F158" i="1" l="1"/>
  <c r="G159" i="1"/>
  <c r="J159" i="1"/>
  <c r="F159" i="1"/>
  <c r="E159" i="1"/>
  <c r="I159" i="1"/>
  <c r="D135" i="1"/>
  <c r="G115" i="1"/>
  <c r="D134" i="1"/>
  <c r="H159" i="1"/>
  <c r="F160" i="1"/>
  <c r="E134" i="1"/>
  <c r="E17" i="8"/>
  <c r="G120" i="1"/>
  <c r="E133" i="1"/>
  <c r="E147" i="1" s="1"/>
  <c r="D136" i="1"/>
  <c r="G157" i="1"/>
  <c r="G15" i="8" s="1"/>
  <c r="G158" i="1"/>
  <c r="G160" i="1"/>
  <c r="G18" i="8" s="1"/>
  <c r="J157" i="1"/>
  <c r="J158" i="1"/>
  <c r="J160" i="1"/>
  <c r="F133" i="1"/>
  <c r="I157" i="1"/>
  <c r="I158" i="1"/>
  <c r="I160" i="1"/>
  <c r="E157" i="1"/>
  <c r="E15" i="8" s="1"/>
  <c r="E158" i="1"/>
  <c r="E16" i="8" s="1"/>
  <c r="E160" i="1"/>
  <c r="E18" i="8" s="1"/>
  <c r="D133" i="1"/>
  <c r="D147" i="1" s="1"/>
  <c r="F135" i="1"/>
  <c r="G113" i="1"/>
  <c r="G117" i="1"/>
  <c r="F134" i="1"/>
  <c r="G114" i="1"/>
  <c r="F136" i="1"/>
  <c r="G119" i="1"/>
  <c r="G17" i="8"/>
  <c r="F17" i="8"/>
  <c r="C13" i="8"/>
  <c r="B13" i="8"/>
  <c r="C12" i="8"/>
  <c r="B12" i="8"/>
  <c r="F20" i="8"/>
  <c r="H162" i="1"/>
  <c r="H20" i="8" s="1"/>
  <c r="C11" i="8"/>
  <c r="B11" i="8"/>
  <c r="C14" i="8"/>
  <c r="B14" i="8"/>
  <c r="H136" i="1" a="1"/>
  <c r="H136" i="1" s="1"/>
  <c r="H161" i="1"/>
  <c r="H19" i="8" s="1"/>
  <c r="F19" i="8"/>
  <c r="I133" i="1" a="1"/>
  <c r="I133" i="1" s="1"/>
  <c r="H133" i="1" a="1"/>
  <c r="H133" i="1" s="1"/>
  <c r="H135" i="1" a="1"/>
  <c r="H135" i="1" s="1"/>
  <c r="I155" i="1" s="1"/>
  <c r="I135" i="1" a="1"/>
  <c r="I135" i="1" s="1"/>
  <c r="J155" i="1" s="1"/>
  <c r="I136" i="1" a="1"/>
  <c r="I136" i="1" s="1"/>
  <c r="J156" i="1" s="1"/>
  <c r="I134" i="1" a="1"/>
  <c r="I134" i="1" s="1"/>
  <c r="H134" i="1" a="1"/>
  <c r="H134" i="1" s="1"/>
  <c r="G118" i="1"/>
  <c r="E136" i="1"/>
  <c r="G116" i="1"/>
  <c r="F156" i="1" l="1"/>
  <c r="F14" i="8" s="1"/>
  <c r="G156" i="1"/>
  <c r="E155" i="1"/>
  <c r="I156" i="1"/>
  <c r="E156" i="1"/>
  <c r="F155" i="1"/>
  <c r="F13" i="8" s="1"/>
  <c r="H158" i="1"/>
  <c r="F147" i="1"/>
  <c r="E148" i="1"/>
  <c r="D148" i="1"/>
  <c r="G134" i="1"/>
  <c r="F148" i="1"/>
  <c r="G135" i="1"/>
  <c r="G155" i="1"/>
  <c r="F154" i="1"/>
  <c r="F12" i="8" s="1"/>
  <c r="G147" i="1"/>
  <c r="H160" i="1"/>
  <c r="H157" i="1"/>
  <c r="H15" i="8" s="1"/>
  <c r="G16" i="8"/>
  <c r="G133" i="1"/>
  <c r="E13" i="8"/>
  <c r="F15" i="8"/>
  <c r="J16" i="8"/>
  <c r="J15" i="8"/>
  <c r="H17" i="8"/>
  <c r="J18" i="8"/>
  <c r="J17" i="8"/>
  <c r="H147" i="1" a="1"/>
  <c r="H147" i="1" s="1"/>
  <c r="I154" i="1" s="1"/>
  <c r="I147" i="1" a="1"/>
  <c r="I147" i="1" s="1"/>
  <c r="I148" i="1" a="1"/>
  <c r="I148" i="1" s="1"/>
  <c r="H148" i="1" a="1"/>
  <c r="H148" i="1" s="1"/>
  <c r="F153" i="1"/>
  <c r="G136" i="1"/>
  <c r="G148" i="1" l="1"/>
  <c r="G153" i="1"/>
  <c r="G11" i="8" s="1"/>
  <c r="E154" i="1"/>
  <c r="E12" i="8" s="1"/>
  <c r="G154" i="1"/>
  <c r="G12" i="8" s="1"/>
  <c r="E153" i="1"/>
  <c r="E11" i="8" s="1"/>
  <c r="E14" i="8"/>
  <c r="I153" i="1"/>
  <c r="J13" i="8"/>
  <c r="J153" i="1"/>
  <c r="J11" i="8" s="1"/>
  <c r="J14" i="8"/>
  <c r="H16" i="8"/>
  <c r="F16" i="8"/>
  <c r="H18" i="8"/>
  <c r="F18" i="8"/>
  <c r="F11" i="8"/>
  <c r="J154" i="1"/>
  <c r="J12" i="8" s="1"/>
  <c r="H153" i="1" l="1"/>
  <c r="H11" i="8" s="1"/>
  <c r="H154" i="1"/>
  <c r="H12" i="8" s="1"/>
  <c r="G13" i="8"/>
  <c r="H155" i="1"/>
  <c r="H13" i="8" s="1"/>
  <c r="I21" i="8"/>
  <c r="G14" i="8"/>
  <c r="H156" i="1"/>
  <c r="H14" i="8" s="1"/>
  <c r="J21" i="8"/>
  <c r="F21" i="8"/>
  <c r="G21" i="8" l="1"/>
  <c r="H21" i="8" s="1"/>
</calcChain>
</file>

<file path=xl/sharedStrings.xml><?xml version="1.0" encoding="utf-8"?>
<sst xmlns="http://schemas.openxmlformats.org/spreadsheetml/2006/main" count="296" uniqueCount="86">
  <si>
    <t>Ort</t>
  </si>
  <si>
    <t>Datum</t>
  </si>
  <si>
    <t>Teilnehmerliste</t>
  </si>
  <si>
    <t>Vorname</t>
  </si>
  <si>
    <t>Nachname</t>
  </si>
  <si>
    <t>Name kombiniert</t>
  </si>
  <si>
    <t>Verein</t>
  </si>
  <si>
    <t>Gruppe</t>
  </si>
  <si>
    <t>GD</t>
  </si>
  <si>
    <t>A</t>
  </si>
  <si>
    <t>B</t>
  </si>
  <si>
    <t>Gruppe A</t>
  </si>
  <si>
    <t>Begegnung</t>
  </si>
  <si>
    <t>Spieler</t>
  </si>
  <si>
    <t>MP</t>
  </si>
  <si>
    <t>Pkt.</t>
  </si>
  <si>
    <t>Aufn.</t>
  </si>
  <si>
    <t>BED</t>
  </si>
  <si>
    <t>HS</t>
  </si>
  <si>
    <t>A1</t>
  </si>
  <si>
    <t>A4</t>
  </si>
  <si>
    <t>A2</t>
  </si>
  <si>
    <t>A3</t>
  </si>
  <si>
    <t>Rang</t>
  </si>
  <si>
    <t>Turnier</t>
  </si>
  <si>
    <t>Modus</t>
  </si>
  <si>
    <t>Gruppe B</t>
  </si>
  <si>
    <t>B1</t>
  </si>
  <si>
    <t>B4</t>
  </si>
  <si>
    <t>B2</t>
  </si>
  <si>
    <t>B3</t>
  </si>
  <si>
    <t>Spiel Nr.</t>
  </si>
  <si>
    <t>Rangking
Gruppe A</t>
  </si>
  <si>
    <t>Rangking
Gruppe B</t>
  </si>
  <si>
    <t>Position</t>
  </si>
  <si>
    <t>Ranking nach Gruppenphase</t>
  </si>
  <si>
    <t>Rang Gruppe</t>
  </si>
  <si>
    <t>Rang Gesamt</t>
  </si>
  <si>
    <t>Viertelfinale</t>
  </si>
  <si>
    <t>Gruppenphase 1</t>
  </si>
  <si>
    <t>Gruppenphase 8</t>
  </si>
  <si>
    <t>Gruppenphase 2</t>
  </si>
  <si>
    <t>Gruppenphase 7</t>
  </si>
  <si>
    <t>Gruppenphase 3</t>
  </si>
  <si>
    <t>Gruppenphase 6</t>
  </si>
  <si>
    <t>Gruppenphase 4</t>
  </si>
  <si>
    <t>Gruppenphase 5</t>
  </si>
  <si>
    <t>Halbfinale</t>
  </si>
  <si>
    <t>n.V.</t>
  </si>
  <si>
    <t>Ranking nach dem Viertelfinale</t>
  </si>
  <si>
    <t>MP im VF</t>
  </si>
  <si>
    <t>Ranking nach dem Halbfinale</t>
  </si>
  <si>
    <t>Ranking nach dem Finale</t>
  </si>
  <si>
    <t>Endergebnis</t>
  </si>
  <si>
    <t>RLP</t>
  </si>
  <si>
    <t>Runde</t>
  </si>
  <si>
    <t>Finale</t>
  </si>
  <si>
    <t>Saison</t>
  </si>
  <si>
    <t>2026/2027</t>
  </si>
  <si>
    <t>Ort:</t>
  </si>
  <si>
    <t>Datum:</t>
  </si>
  <si>
    <t>Modus:</t>
  </si>
  <si>
    <t>Distanz</t>
  </si>
  <si>
    <t>Distanz:</t>
  </si>
  <si>
    <t>Platz</t>
  </si>
  <si>
    <t>Auf.</t>
  </si>
  <si>
    <t>n.V</t>
  </si>
  <si>
    <t>Summe</t>
  </si>
  <si>
    <t>--&gt; zum ausfüllen</t>
  </si>
  <si>
    <t>--&gt; zum Sortieren</t>
  </si>
  <si>
    <t>Sieger Spiel 22</t>
  </si>
  <si>
    <t>Sieger Spiel 21</t>
  </si>
  <si>
    <t>Sieger Spiel 23</t>
  </si>
  <si>
    <t>Sieger Spiel 24</t>
  </si>
  <si>
    <t>Meisterschaft Dreiband</t>
  </si>
  <si>
    <t>BC Musterort</t>
  </si>
  <si>
    <t>00.-00. Monat 20XX</t>
  </si>
  <si>
    <t>00 Punkte / 00 Aufnahmen</t>
  </si>
  <si>
    <t>A5</t>
  </si>
  <si>
    <t>B5</t>
  </si>
  <si>
    <t>10 Teilnehmer | 2 Gruppen á 5 Spieler - VF - HF - F</t>
  </si>
  <si>
    <t>Einzelmeisterschaft Dreiband mit 10 Teilnehmern</t>
  </si>
  <si>
    <t>Sieger Spiel 25</t>
  </si>
  <si>
    <t>Sieger Spiel 26</t>
  </si>
  <si>
    <t>MP im HF</t>
  </si>
  <si>
    <t>Gruppen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</si>
</sst>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0A0A0"/>
        <bgColor indexed="64"/>
      </patternFill>
    </fill>
    <fill>
      <patternFill patternType="solid">
        <fgColor rgb="FFC88C00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FFC000"/>
      </left>
      <right style="medium">
        <color rgb="FFFFC000"/>
      </right>
      <top style="medium">
        <color auto="1"/>
      </top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 style="medium">
        <color rgb="FF00B050"/>
      </left>
      <right style="thin">
        <color auto="1"/>
      </right>
      <top style="medium">
        <color rgb="FF00B050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rgb="FFFFC000"/>
      </right>
      <top style="medium">
        <color auto="1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rgb="FFFF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0">
    <xf numFmtId="0" fontId="0" fillId="0" borderId="0" xfId="0"/>
    <xf numFmtId="0" fontId="0" fillId="5" borderId="11" xfId="0" applyFill="1" applyBorder="1" applyProtection="1">
      <protection locked="0"/>
    </xf>
    <xf numFmtId="0" fontId="0" fillId="6" borderId="14" xfId="0" applyFont="1" applyFill="1" applyBorder="1" applyProtection="1">
      <protection locked="0"/>
    </xf>
    <xf numFmtId="164" fontId="0" fillId="6" borderId="14" xfId="0" applyNumberFormat="1" applyFont="1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1" fillId="6" borderId="16" xfId="0" applyFont="1" applyFill="1" applyBorder="1" applyProtection="1">
      <protection locked="0"/>
    </xf>
    <xf numFmtId="2" fontId="3" fillId="6" borderId="1" xfId="1" applyNumberFormat="1" applyFont="1" applyFill="1" applyBorder="1" applyAlignment="1" applyProtection="1">
      <alignment horizontal="center"/>
    </xf>
    <xf numFmtId="0" fontId="3" fillId="0" borderId="0" xfId="1" applyFont="1" applyProtection="1"/>
    <xf numFmtId="0" fontId="3" fillId="0" borderId="0" xfId="1" applyFont="1" applyBorder="1" applyProtection="1"/>
    <xf numFmtId="0" fontId="3" fillId="0" borderId="0" xfId="1" applyFont="1" applyBorder="1" applyAlignment="1" applyProtection="1">
      <alignment horizontal="center"/>
    </xf>
    <xf numFmtId="164" fontId="3" fillId="0" borderId="0" xfId="1" applyNumberFormat="1" applyFont="1" applyBorder="1" applyProtection="1"/>
    <xf numFmtId="0" fontId="3" fillId="0" borderId="19" xfId="2" applyFont="1" applyBorder="1" applyProtection="1"/>
    <xf numFmtId="0" fontId="3" fillId="0" borderId="28" xfId="2" applyFont="1" applyBorder="1" applyProtection="1"/>
    <xf numFmtId="0" fontId="3" fillId="0" borderId="0" xfId="0" applyFont="1"/>
    <xf numFmtId="0" fontId="3" fillId="0" borderId="1" xfId="0" applyFont="1" applyBorder="1"/>
    <xf numFmtId="0" fontId="4" fillId="2" borderId="1" xfId="0" applyFont="1" applyFill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0" fontId="3" fillId="0" borderId="3" xfId="0" applyFont="1" applyBorder="1"/>
    <xf numFmtId="164" fontId="3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0" fontId="3" fillId="0" borderId="4" xfId="0" applyFont="1" applyBorder="1"/>
    <xf numFmtId="164" fontId="3" fillId="0" borderId="4" xfId="0" applyNumberFormat="1" applyFont="1" applyBorder="1"/>
    <xf numFmtId="164" fontId="3" fillId="0" borderId="4" xfId="0" applyNumberFormat="1" applyFont="1" applyBorder="1" applyAlignment="1">
      <alignment horizontal="right"/>
    </xf>
    <xf numFmtId="0" fontId="4" fillId="2" borderId="26" xfId="0" applyFont="1" applyFill="1" applyBorder="1"/>
    <xf numFmtId="0" fontId="3" fillId="5" borderId="1" xfId="0" applyFont="1" applyFill="1" applyBorder="1"/>
    <xf numFmtId="0" fontId="3" fillId="8" borderId="1" xfId="0" applyFont="1" applyFill="1" applyBorder="1"/>
    <xf numFmtId="0" fontId="3" fillId="0" borderId="19" xfId="1" applyFont="1" applyBorder="1" applyProtection="1"/>
    <xf numFmtId="0" fontId="3" fillId="0" borderId="27" xfId="1" applyFont="1" applyBorder="1" applyAlignment="1" applyProtection="1">
      <alignment horizontal="center"/>
    </xf>
    <xf numFmtId="164" fontId="3" fillId="0" borderId="27" xfId="1" applyNumberFormat="1" applyFont="1" applyBorder="1" applyProtection="1"/>
    <xf numFmtId="0" fontId="3" fillId="0" borderId="28" xfId="1" applyFont="1" applyBorder="1" applyProtection="1"/>
    <xf numFmtId="0" fontId="3" fillId="0" borderId="2" xfId="1" applyFont="1" applyBorder="1" applyAlignment="1" applyProtection="1">
      <alignment horizontal="center"/>
    </xf>
    <xf numFmtId="164" fontId="3" fillId="0" borderId="2" xfId="1" applyNumberFormat="1" applyFont="1" applyBorder="1" applyProtection="1"/>
    <xf numFmtId="0" fontId="5" fillId="2" borderId="1" xfId="0" applyFont="1" applyFill="1" applyBorder="1" applyAlignment="1" applyProtection="1">
      <alignment horizontal="center"/>
    </xf>
    <xf numFmtId="0" fontId="6" fillId="10" borderId="1" xfId="0" applyFont="1" applyFill="1" applyBorder="1" applyAlignment="1" applyProtection="1">
      <alignment horizontal="center"/>
    </xf>
    <xf numFmtId="0" fontId="6" fillId="9" borderId="1" xfId="0" applyFont="1" applyFill="1" applyBorder="1" applyAlignment="1" applyProtection="1">
      <alignment horizontal="center"/>
    </xf>
    <xf numFmtId="0" fontId="6" fillId="7" borderId="1" xfId="0" applyFont="1" applyFill="1" applyBorder="1" applyAlignment="1" applyProtection="1">
      <alignment horizontal="center"/>
    </xf>
    <xf numFmtId="0" fontId="6" fillId="12" borderId="3" xfId="0" applyFont="1" applyFill="1" applyBorder="1" applyAlignment="1" applyProtection="1">
      <alignment horizontal="center"/>
    </xf>
    <xf numFmtId="0" fontId="6" fillId="9" borderId="3" xfId="0" applyFont="1" applyFill="1" applyBorder="1" applyAlignment="1" applyProtection="1">
      <alignment horizontal="center"/>
    </xf>
    <xf numFmtId="0" fontId="6" fillId="7" borderId="3" xfId="0" applyFont="1" applyFill="1" applyBorder="1" applyAlignment="1" applyProtection="1">
      <alignment horizontal="center"/>
    </xf>
    <xf numFmtId="0" fontId="6" fillId="11" borderId="2" xfId="0" applyFont="1" applyFill="1" applyBorder="1" applyAlignment="1" applyProtection="1">
      <alignment horizontal="center"/>
    </xf>
    <xf numFmtId="0" fontId="6" fillId="3" borderId="2" xfId="0" applyFont="1" applyFill="1" applyBorder="1" applyAlignment="1" applyProtection="1">
      <alignment horizontal="center"/>
    </xf>
    <xf numFmtId="0" fontId="6" fillId="9" borderId="2" xfId="0" applyFont="1" applyFill="1" applyBorder="1" applyAlignment="1" applyProtection="1">
      <alignment horizontal="center"/>
    </xf>
    <xf numFmtId="0" fontId="0" fillId="0" borderId="0" xfId="0" applyProtection="1"/>
    <xf numFmtId="0" fontId="1" fillId="2" borderId="1" xfId="0" applyFont="1" applyFill="1" applyBorder="1" applyProtection="1"/>
    <xf numFmtId="0" fontId="1" fillId="2" borderId="4" xfId="0" applyFont="1" applyFill="1" applyBorder="1" applyProtection="1"/>
    <xf numFmtId="0" fontId="0" fillId="0" borderId="6" xfId="0" applyBorder="1" applyProtection="1"/>
    <xf numFmtId="0" fontId="0" fillId="0" borderId="12" xfId="0" applyBorder="1" applyProtection="1"/>
    <xf numFmtId="0" fontId="0" fillId="0" borderId="1" xfId="0" applyBorder="1" applyProtection="1"/>
    <xf numFmtId="164" fontId="0" fillId="0" borderId="5" xfId="0" applyNumberFormat="1" applyBorder="1" applyProtection="1"/>
    <xf numFmtId="164" fontId="0" fillId="0" borderId="6" xfId="0" applyNumberFormat="1" applyBorder="1" applyAlignment="1" applyProtection="1">
      <alignment horizontal="right"/>
    </xf>
    <xf numFmtId="0" fontId="0" fillId="0" borderId="2" xfId="0" applyBorder="1" applyProtection="1"/>
    <xf numFmtId="0" fontId="0" fillId="0" borderId="13" xfId="0" applyBorder="1" applyProtection="1"/>
    <xf numFmtId="0" fontId="0" fillId="0" borderId="10" xfId="0" applyBorder="1" applyProtection="1"/>
    <xf numFmtId="164" fontId="0" fillId="0" borderId="2" xfId="0" applyNumberFormat="1" applyBorder="1" applyProtection="1"/>
    <xf numFmtId="164" fontId="0" fillId="0" borderId="13" xfId="0" applyNumberFormat="1" applyBorder="1" applyAlignment="1" applyProtection="1">
      <alignment horizontal="right"/>
    </xf>
    <xf numFmtId="0" fontId="0" fillId="0" borderId="3" xfId="0" applyBorder="1" applyProtection="1"/>
    <xf numFmtId="0" fontId="0" fillId="0" borderId="8" xfId="0" applyBorder="1" applyProtection="1"/>
    <xf numFmtId="164" fontId="0" fillId="0" borderId="7" xfId="0" applyNumberFormat="1" applyBorder="1" applyProtection="1"/>
    <xf numFmtId="164" fontId="0" fillId="0" borderId="8" xfId="0" applyNumberFormat="1" applyBorder="1" applyAlignment="1" applyProtection="1">
      <alignment horizontal="right"/>
    </xf>
    <xf numFmtId="0" fontId="0" fillId="0" borderId="3" xfId="0" applyFill="1" applyBorder="1" applyProtection="1"/>
    <xf numFmtId="0" fontId="0" fillId="0" borderId="2" xfId="0" applyFill="1" applyBorder="1" applyProtection="1"/>
    <xf numFmtId="0" fontId="0" fillId="0" borderId="4" xfId="0" applyFill="1" applyBorder="1" applyProtection="1"/>
    <xf numFmtId="0" fontId="0" fillId="0" borderId="4" xfId="0" applyBorder="1" applyProtection="1"/>
    <xf numFmtId="0" fontId="0" fillId="0" borderId="9" xfId="0" applyBorder="1" applyProtection="1"/>
    <xf numFmtId="164" fontId="0" fillId="0" borderId="4" xfId="0" applyNumberFormat="1" applyBorder="1" applyProtection="1"/>
    <xf numFmtId="164" fontId="0" fillId="0" borderId="9" xfId="0" applyNumberFormat="1" applyBorder="1" applyAlignment="1" applyProtection="1">
      <alignment horizontal="right"/>
    </xf>
    <xf numFmtId="0" fontId="1" fillId="2" borderId="18" xfId="0" applyFont="1" applyFill="1" applyBorder="1" applyProtection="1"/>
    <xf numFmtId="0" fontId="0" fillId="5" borderId="1" xfId="0" applyFill="1" applyBorder="1" applyProtection="1"/>
    <xf numFmtId="0" fontId="0" fillId="4" borderId="1" xfId="0" applyFill="1" applyBorder="1" applyProtection="1"/>
    <xf numFmtId="0" fontId="1" fillId="2" borderId="7" xfId="0" applyFont="1" applyFill="1" applyBorder="1" applyProtection="1"/>
    <xf numFmtId="0" fontId="0" fillId="5" borderId="5" xfId="0" applyFill="1" applyBorder="1" applyProtection="1"/>
    <xf numFmtId="0" fontId="0" fillId="4" borderId="5" xfId="0" applyFill="1" applyBorder="1" applyProtection="1"/>
    <xf numFmtId="0" fontId="0" fillId="0" borderId="24" xfId="0" applyBorder="1" applyProtection="1"/>
    <xf numFmtId="164" fontId="0" fillId="0" borderId="1" xfId="0" applyNumberFormat="1" applyBorder="1" applyProtection="1"/>
    <xf numFmtId="0" fontId="0" fillId="6" borderId="23" xfId="0" applyFill="1" applyBorder="1" applyProtection="1">
      <protection locked="0"/>
    </xf>
    <xf numFmtId="0" fontId="0" fillId="6" borderId="14" xfId="0" applyFill="1" applyBorder="1" applyProtection="1">
      <protection locked="0"/>
    </xf>
    <xf numFmtId="164" fontId="0" fillId="6" borderId="14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0" fontId="0" fillId="0" borderId="0" xfId="0" quotePrefix="1" applyProtection="1"/>
    <xf numFmtId="0" fontId="3" fillId="0" borderId="0" xfId="0" applyFont="1" applyProtection="1"/>
    <xf numFmtId="0" fontId="3" fillId="0" borderId="1" xfId="0" applyFont="1" applyBorder="1" applyProtection="1"/>
    <xf numFmtId="0" fontId="3" fillId="0" borderId="27" xfId="1" applyFont="1" applyFill="1" applyBorder="1" applyAlignment="1" applyProtection="1">
      <alignment horizontal="center"/>
    </xf>
    <xf numFmtId="0" fontId="3" fillId="0" borderId="17" xfId="1" applyFont="1" applyBorder="1" applyAlignment="1" applyProtection="1">
      <alignment horizontal="center"/>
    </xf>
    <xf numFmtId="0" fontId="3" fillId="0" borderId="2" xfId="1" applyFont="1" applyFill="1" applyBorder="1" applyAlignment="1" applyProtection="1">
      <alignment horizontal="center"/>
    </xf>
    <xf numFmtId="0" fontId="3" fillId="0" borderId="29" xfId="1" applyFont="1" applyBorder="1" applyAlignment="1" applyProtection="1">
      <alignment horizontal="center"/>
    </xf>
    <xf numFmtId="3" fontId="5" fillId="9" borderId="3" xfId="0" applyNumberFormat="1" applyFont="1" applyFill="1" applyBorder="1" applyAlignment="1" applyProtection="1">
      <alignment horizontal="right"/>
    </xf>
    <xf numFmtId="164" fontId="5" fillId="9" borderId="3" xfId="0" applyNumberFormat="1" applyFont="1" applyFill="1" applyBorder="1" applyAlignment="1" applyProtection="1">
      <alignment horizontal="right"/>
    </xf>
    <xf numFmtId="0" fontId="5" fillId="9" borderId="3" xfId="0" applyFont="1" applyFill="1" applyBorder="1" applyAlignment="1" applyProtection="1">
      <alignment horizontal="right"/>
    </xf>
    <xf numFmtId="0" fontId="6" fillId="9" borderId="3" xfId="0" applyFont="1" applyFill="1" applyBorder="1" applyAlignment="1" applyProtection="1">
      <alignment horizontal="right"/>
    </xf>
    <xf numFmtId="0" fontId="0" fillId="13" borderId="6" xfId="0" applyFill="1" applyBorder="1" applyProtection="1"/>
    <xf numFmtId="0" fontId="0" fillId="9" borderId="6" xfId="0" applyFill="1" applyBorder="1" applyProtection="1"/>
    <xf numFmtId="0" fontId="0" fillId="13" borderId="5" xfId="0" applyFill="1" applyBorder="1" applyProtection="1"/>
    <xf numFmtId="0" fontId="0" fillId="9" borderId="5" xfId="0" applyFill="1" applyBorder="1" applyProtection="1"/>
    <xf numFmtId="0" fontId="1" fillId="6" borderId="30" xfId="0" applyFont="1" applyFill="1" applyBorder="1" applyProtection="1">
      <protection locked="0"/>
    </xf>
    <xf numFmtId="0" fontId="0" fillId="6" borderId="3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1" fillId="3" borderId="6" xfId="0" applyFont="1" applyFill="1" applyBorder="1" applyAlignment="1" applyProtection="1">
      <alignment horizontal="center"/>
    </xf>
    <xf numFmtId="0" fontId="1" fillId="3" borderId="12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32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1" fillId="3" borderId="33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34" xfId="0" applyFont="1" applyFill="1" applyBorder="1" applyAlignment="1" applyProtection="1">
      <alignment horizontal="center" vertical="center" wrapText="1"/>
    </xf>
    <xf numFmtId="0" fontId="4" fillId="9" borderId="6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0" fontId="4" fillId="9" borderId="25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4" fillId="3" borderId="25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9" borderId="6" xfId="0" applyFont="1" applyFill="1" applyBorder="1" applyAlignment="1" applyProtection="1">
      <alignment horizontal="center"/>
    </xf>
    <xf numFmtId="0" fontId="4" fillId="9" borderId="12" xfId="0" applyFont="1" applyFill="1" applyBorder="1" applyAlignment="1" applyProtection="1">
      <alignment horizontal="center"/>
    </xf>
    <xf numFmtId="0" fontId="4" fillId="9" borderId="5" xfId="0" applyFont="1" applyFill="1" applyBorder="1" applyAlignment="1" applyProtection="1">
      <alignment horizontal="center"/>
    </xf>
    <xf numFmtId="0" fontId="3" fillId="0" borderId="6" xfId="0" applyFont="1" applyBorder="1" applyAlignment="1" applyProtection="1">
      <alignment horizontal="left"/>
    </xf>
    <xf numFmtId="0" fontId="3" fillId="0" borderId="12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4" fillId="9" borderId="1" xfId="0" applyFont="1" applyFill="1" applyBorder="1" applyAlignment="1">
      <alignment horizontal="center"/>
    </xf>
    <xf numFmtId="0" fontId="5" fillId="9" borderId="3" xfId="0" applyFont="1" applyFill="1" applyBorder="1" applyAlignment="1" applyProtection="1">
      <alignment horizontal="center"/>
    </xf>
    <xf numFmtId="0" fontId="4" fillId="3" borderId="35" xfId="0" applyFont="1" applyFill="1" applyBorder="1" applyAlignment="1">
      <alignment horizontal="center" vertical="center"/>
    </xf>
    <xf numFmtId="0" fontId="4" fillId="9" borderId="35" xfId="0" applyFont="1" applyFill="1" applyBorder="1" applyAlignment="1">
      <alignment horizontal="center" vertical="center"/>
    </xf>
  </cellXfs>
  <cellStyles count="3">
    <cellStyle name="Standard" xfId="0" builtinId="0"/>
    <cellStyle name="Standard 2" xfId="1"/>
    <cellStyle name="Standard 2 2" xfId="2"/>
  </cellStyles>
  <dxfs count="12">
    <dxf>
      <fill>
        <patternFill>
          <bgColor rgb="FFFFFF96"/>
        </patternFill>
      </fill>
    </dxf>
    <dxf>
      <fill>
        <patternFill>
          <bgColor rgb="FFFFFF96"/>
        </patternFill>
      </fill>
    </dxf>
    <dxf>
      <fill>
        <patternFill>
          <bgColor rgb="FFFFFF96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FF96"/>
      <color rgb="FF78FF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44</xdr:row>
      <xdr:rowOff>190500</xdr:rowOff>
    </xdr:from>
    <xdr:to>
      <xdr:col>20</xdr:col>
      <xdr:colOff>609599</xdr:colOff>
      <xdr:row>46</xdr:row>
      <xdr:rowOff>66675</xdr:rowOff>
    </xdr:to>
    <xdr:sp macro="" textlink="">
      <xdr:nvSpPr>
        <xdr:cNvPr id="2" name="Textfeld 1"/>
        <xdr:cNvSpPr txBox="1"/>
      </xdr:nvSpPr>
      <xdr:spPr>
        <a:xfrm>
          <a:off x="10306050" y="832485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A) sortieren</a:t>
          </a:r>
          <a:endParaRPr lang="de-DE" sz="1100"/>
        </a:p>
      </xdr:txBody>
    </xdr:sp>
    <xdr:clientData/>
  </xdr:twoCellAnchor>
  <xdr:twoCellAnchor editAs="oneCell">
    <xdr:from>
      <xdr:col>11</xdr:col>
      <xdr:colOff>9525</xdr:colOff>
      <xdr:row>46</xdr:row>
      <xdr:rowOff>104776</xdr:rowOff>
    </xdr:from>
    <xdr:to>
      <xdr:col>21</xdr:col>
      <xdr:colOff>9525</xdr:colOff>
      <xdr:row>54</xdr:row>
      <xdr:rowOff>182657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5575" y="8639176"/>
          <a:ext cx="6096000" cy="1649506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75</xdr:row>
      <xdr:rowOff>0</xdr:rowOff>
    </xdr:from>
    <xdr:to>
      <xdr:col>20</xdr:col>
      <xdr:colOff>609599</xdr:colOff>
      <xdr:row>76</xdr:row>
      <xdr:rowOff>76200</xdr:rowOff>
    </xdr:to>
    <xdr:sp macro="" textlink="">
      <xdr:nvSpPr>
        <xdr:cNvPr id="4" name="Textfeld 3"/>
        <xdr:cNvSpPr txBox="1"/>
      </xdr:nvSpPr>
      <xdr:spPr>
        <a:xfrm>
          <a:off x="10306050" y="12506325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B) sortieren</a:t>
          </a:r>
          <a:endParaRPr lang="de-DE" sz="1100"/>
        </a:p>
      </xdr:txBody>
    </xdr:sp>
    <xdr:clientData/>
  </xdr:twoCellAnchor>
  <xdr:twoCellAnchor editAs="oneCell">
    <xdr:from>
      <xdr:col>11</xdr:col>
      <xdr:colOff>0</xdr:colOff>
      <xdr:row>77</xdr:row>
      <xdr:rowOff>9525</xdr:rowOff>
    </xdr:from>
    <xdr:to>
      <xdr:col>21</xdr:col>
      <xdr:colOff>0</xdr:colOff>
      <xdr:row>85</xdr:row>
      <xdr:rowOff>96931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25225" y="15325725"/>
          <a:ext cx="6096000" cy="1649506"/>
        </a:xfrm>
        <a:prstGeom prst="rect">
          <a:avLst/>
        </a:prstGeom>
      </xdr:spPr>
    </xdr:pic>
    <xdr:clientData/>
  </xdr:twoCellAnchor>
  <xdr:twoCellAnchor editAs="oneCell">
    <xdr:from>
      <xdr:col>10</xdr:col>
      <xdr:colOff>600075</xdr:colOff>
      <xdr:row>88</xdr:row>
      <xdr:rowOff>161925</xdr:rowOff>
    </xdr:from>
    <xdr:to>
      <xdr:col>21</xdr:col>
      <xdr:colOff>9525</xdr:colOff>
      <xdr:row>98</xdr:row>
      <xdr:rowOff>19704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15700" y="17640300"/>
          <a:ext cx="6115050" cy="1838979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87</xdr:row>
      <xdr:rowOff>0</xdr:rowOff>
    </xdr:from>
    <xdr:to>
      <xdr:col>20</xdr:col>
      <xdr:colOff>609599</xdr:colOff>
      <xdr:row>88</xdr:row>
      <xdr:rowOff>76200</xdr:rowOff>
    </xdr:to>
    <xdr:sp macro="" textlink="">
      <xdr:nvSpPr>
        <xdr:cNvPr id="12" name="Textfeld 11"/>
        <xdr:cNvSpPr txBox="1"/>
      </xdr:nvSpPr>
      <xdr:spPr>
        <a:xfrm>
          <a:off x="11325225" y="1727835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Gruppenphase) sortieren</a:t>
          </a:r>
          <a:endParaRPr lang="de-DE" sz="1100"/>
        </a:p>
      </xdr:txBody>
    </xdr:sp>
    <xdr:clientData/>
  </xdr:twoCellAnchor>
  <xdr:twoCellAnchor editAs="oneCell">
    <xdr:from>
      <xdr:col>11</xdr:col>
      <xdr:colOff>19051</xdr:colOff>
      <xdr:row>111</xdr:row>
      <xdr:rowOff>123825</xdr:rowOff>
    </xdr:from>
    <xdr:to>
      <xdr:col>21</xdr:col>
      <xdr:colOff>1</xdr:colOff>
      <xdr:row>121</xdr:row>
      <xdr:rowOff>7715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5101" y="28889325"/>
          <a:ext cx="6076950" cy="1874615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110</xdr:row>
      <xdr:rowOff>0</xdr:rowOff>
    </xdr:from>
    <xdr:to>
      <xdr:col>20</xdr:col>
      <xdr:colOff>609599</xdr:colOff>
      <xdr:row>111</xdr:row>
      <xdr:rowOff>85725</xdr:rowOff>
    </xdr:to>
    <xdr:sp macro="" textlink="">
      <xdr:nvSpPr>
        <xdr:cNvPr id="14" name="Textfeld 13"/>
        <xdr:cNvSpPr txBox="1"/>
      </xdr:nvSpPr>
      <xdr:spPr>
        <a:xfrm>
          <a:off x="10306050" y="2857500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nach dem Viertelfinale) sortieren</a:t>
          </a:r>
          <a:endParaRPr lang="de-DE" sz="1100"/>
        </a:p>
      </xdr:txBody>
    </xdr:sp>
    <xdr:clientData/>
  </xdr:twoCellAnchor>
  <xdr:twoCellAnchor>
    <xdr:from>
      <xdr:col>11</xdr:col>
      <xdr:colOff>0</xdr:colOff>
      <xdr:row>130</xdr:row>
      <xdr:rowOff>0</xdr:rowOff>
    </xdr:from>
    <xdr:to>
      <xdr:col>20</xdr:col>
      <xdr:colOff>609599</xdr:colOff>
      <xdr:row>131</xdr:row>
      <xdr:rowOff>85725</xdr:rowOff>
    </xdr:to>
    <xdr:sp macro="" textlink="">
      <xdr:nvSpPr>
        <xdr:cNvPr id="15" name="Textfeld 14"/>
        <xdr:cNvSpPr txBox="1"/>
      </xdr:nvSpPr>
      <xdr:spPr>
        <a:xfrm>
          <a:off x="10306050" y="3331845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nach dem Halbfinale) sortieren</a:t>
          </a:r>
          <a:endParaRPr lang="de-DE" sz="1100"/>
        </a:p>
      </xdr:txBody>
    </xdr:sp>
    <xdr:clientData/>
  </xdr:twoCellAnchor>
  <xdr:twoCellAnchor editAs="oneCell">
    <xdr:from>
      <xdr:col>11</xdr:col>
      <xdr:colOff>9525</xdr:colOff>
      <xdr:row>146</xdr:row>
      <xdr:rowOff>9525</xdr:rowOff>
    </xdr:from>
    <xdr:to>
      <xdr:col>21</xdr:col>
      <xdr:colOff>9525</xdr:colOff>
      <xdr:row>154</xdr:row>
      <xdr:rowOff>115981</xdr:rowOff>
    </xdr:to>
    <xdr:pic>
      <xdr:nvPicPr>
        <xdr:cNvPr id="17" name="Grafik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0" y="28917900"/>
          <a:ext cx="6096000" cy="1649506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144</xdr:row>
      <xdr:rowOff>0</xdr:rowOff>
    </xdr:from>
    <xdr:to>
      <xdr:col>20</xdr:col>
      <xdr:colOff>609599</xdr:colOff>
      <xdr:row>145</xdr:row>
      <xdr:rowOff>85725</xdr:rowOff>
    </xdr:to>
    <xdr:sp macro="" textlink="">
      <xdr:nvSpPr>
        <xdr:cNvPr id="18" name="Textfeld 17"/>
        <xdr:cNvSpPr txBox="1"/>
      </xdr:nvSpPr>
      <xdr:spPr>
        <a:xfrm>
          <a:off x="11325225" y="3028950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nach dem Finale) sortieren</a:t>
          </a:r>
          <a:endParaRPr lang="de-DE" sz="1100"/>
        </a:p>
      </xdr:txBody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21</xdr:col>
      <xdr:colOff>9526</xdr:colOff>
      <xdr:row>141</xdr:row>
      <xdr:rowOff>39122</xdr:rowOff>
    </xdr:to>
    <xdr:pic>
      <xdr:nvPicPr>
        <xdr:cNvPr id="19" name="Grafik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325225" y="26165175"/>
          <a:ext cx="6105526" cy="18107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27215</xdr:colOff>
      <xdr:row>11</xdr:row>
      <xdr:rowOff>2042</xdr:rowOff>
    </xdr:from>
    <xdr:to>
      <xdr:col>7</xdr:col>
      <xdr:colOff>533400</xdr:colOff>
      <xdr:row>15</xdr:row>
      <xdr:rowOff>339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2789465" y="1792742"/>
          <a:ext cx="506185" cy="665047"/>
          <a:chOff x="2789465" y="1154567"/>
          <a:chExt cx="696685" cy="779347"/>
        </a:xfrm>
      </xdr:grpSpPr>
      <xdr:cxnSp macro="">
        <xdr:nvCxnSpPr>
          <xdr:cNvPr id="3" name="Gerader Verbinder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6" name="Gerader Verbinder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38101</xdr:colOff>
      <xdr:row>19</xdr:row>
      <xdr:rowOff>2931</xdr:rowOff>
    </xdr:from>
    <xdr:to>
      <xdr:col>7</xdr:col>
      <xdr:colOff>533400</xdr:colOff>
      <xdr:row>23</xdr:row>
      <xdr:rowOff>1228</xdr:rowOff>
    </xdr:to>
    <xdr:grpSp>
      <xdr:nvGrpSpPr>
        <xdr:cNvPr id="7" name="Gruppieren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pSpPr/>
      </xdr:nvGrpSpPr>
      <xdr:grpSpPr>
        <a:xfrm>
          <a:off x="2800351" y="3127131"/>
          <a:ext cx="495299" cy="665047"/>
          <a:chOff x="2789465" y="1154567"/>
          <a:chExt cx="696685" cy="779347"/>
        </a:xfrm>
      </xdr:grpSpPr>
      <xdr:cxnSp macro="">
        <xdr:nvCxnSpPr>
          <xdr:cNvPr id="8" name="Gerader Verbinder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Gerader Verbinder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Gerader Verbinder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Gerader Verbinder 10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34291</xdr:colOff>
      <xdr:row>13</xdr:row>
      <xdr:rowOff>0</xdr:rowOff>
    </xdr:from>
    <xdr:to>
      <xdr:col>15</xdr:col>
      <xdr:colOff>521181</xdr:colOff>
      <xdr:row>21</xdr:row>
      <xdr:rowOff>3810</xdr:rowOff>
    </xdr:to>
    <xdr:grpSp>
      <xdr:nvGrpSpPr>
        <xdr:cNvPr id="12" name="Gruppieren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pSpPr/>
      </xdr:nvGrpSpPr>
      <xdr:grpSpPr>
        <a:xfrm>
          <a:off x="6130291" y="2124075"/>
          <a:ext cx="486890" cy="1337310"/>
          <a:chOff x="2789465" y="1154567"/>
          <a:chExt cx="696685" cy="779347"/>
        </a:xfrm>
      </xdr:grpSpPr>
      <xdr:cxnSp macro="">
        <xdr:nvCxnSpPr>
          <xdr:cNvPr id="13" name="Gerader Verbinder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Gerader Verbinder 13">
            <a:extLst>
              <a:ext uri="{FF2B5EF4-FFF2-40B4-BE49-F238E27FC236}">
                <a16:creationId xmlns:a16="http://schemas.microsoft.com/office/drawing/2014/main" id="{00000000-0008-0000-0600-00000E000000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Gerader Verbinder 14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Gerader Verbinder 15"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M162"/>
  <sheetViews>
    <sheetView tabSelected="1" workbookViewId="0">
      <selection activeCell="B3" sqref="B3"/>
    </sheetView>
  </sheetViews>
  <sheetFormatPr baseColWidth="10" defaultColWidth="9.140625" defaultRowHeight="15" x14ac:dyDescent="0.25"/>
  <cols>
    <col min="1" max="1" width="18.140625" style="46" bestFit="1" customWidth="1"/>
    <col min="2" max="2" width="24.28515625" style="46" customWidth="1"/>
    <col min="3" max="3" width="21" style="46" bestFit="1" customWidth="1"/>
    <col min="4" max="4" width="18.140625" style="46" bestFit="1" customWidth="1"/>
    <col min="5" max="6" width="21" style="46" bestFit="1" customWidth="1"/>
    <col min="7" max="7" width="7.7109375" style="46" bestFit="1" customWidth="1"/>
    <col min="8" max="9" width="8.42578125" style="46" bestFit="1" customWidth="1"/>
    <col min="10" max="10" width="12.5703125" style="46" bestFit="1" customWidth="1"/>
    <col min="11" max="16384" width="9.140625" style="46"/>
  </cols>
  <sheetData>
    <row r="1" spans="1:13" x14ac:dyDescent="0.25">
      <c r="A1" s="100" t="s">
        <v>81</v>
      </c>
      <c r="B1" s="101"/>
      <c r="C1" s="101"/>
      <c r="D1" s="101"/>
      <c r="E1" s="101"/>
      <c r="F1" s="101"/>
      <c r="G1" s="101"/>
      <c r="H1" s="101"/>
      <c r="I1" s="101"/>
      <c r="J1" s="102"/>
    </row>
    <row r="2" spans="1:13" ht="15.75" thickBot="1" x14ac:dyDescent="0.3"/>
    <row r="3" spans="1:13" ht="15.75" thickBot="1" x14ac:dyDescent="0.3">
      <c r="A3" s="46" t="s">
        <v>24</v>
      </c>
      <c r="B3" s="1" t="s">
        <v>74</v>
      </c>
      <c r="L3" s="1"/>
      <c r="M3" s="82" t="s">
        <v>68</v>
      </c>
    </row>
    <row r="4" spans="1:13" ht="15.75" thickBot="1" x14ac:dyDescent="0.3">
      <c r="A4" s="46" t="s">
        <v>25</v>
      </c>
      <c r="B4" s="46" t="s">
        <v>80</v>
      </c>
    </row>
    <row r="5" spans="1:13" ht="15.75" thickBot="1" x14ac:dyDescent="0.3">
      <c r="A5" s="46" t="s">
        <v>0</v>
      </c>
      <c r="B5" s="1" t="s">
        <v>75</v>
      </c>
      <c r="L5" s="2"/>
      <c r="M5" s="82" t="s">
        <v>69</v>
      </c>
    </row>
    <row r="6" spans="1:13" ht="15.75" thickBot="1" x14ac:dyDescent="0.3">
      <c r="A6" s="46" t="s">
        <v>1</v>
      </c>
      <c r="B6" s="1" t="s">
        <v>76</v>
      </c>
    </row>
    <row r="7" spans="1:13" ht="15.75" thickBot="1" x14ac:dyDescent="0.3">
      <c r="A7" s="46" t="s">
        <v>57</v>
      </c>
      <c r="B7" s="1" t="s">
        <v>58</v>
      </c>
    </row>
    <row r="8" spans="1:13" ht="15.75" thickBot="1" x14ac:dyDescent="0.3">
      <c r="A8" s="46" t="s">
        <v>62</v>
      </c>
      <c r="B8" s="1" t="s">
        <v>77</v>
      </c>
    </row>
    <row r="10" spans="1:13" x14ac:dyDescent="0.25">
      <c r="A10" s="100" t="s">
        <v>2</v>
      </c>
      <c r="B10" s="101"/>
      <c r="C10" s="101"/>
      <c r="D10" s="101"/>
      <c r="E10" s="101"/>
      <c r="F10" s="102"/>
    </row>
    <row r="11" spans="1:13" ht="15.75" thickBot="1" x14ac:dyDescent="0.3">
      <c r="A11" s="47" t="s">
        <v>34</v>
      </c>
      <c r="B11" s="48" t="s">
        <v>4</v>
      </c>
      <c r="C11" s="48" t="s">
        <v>3</v>
      </c>
      <c r="D11" s="47" t="s">
        <v>5</v>
      </c>
      <c r="E11" s="48" t="s">
        <v>6</v>
      </c>
      <c r="F11" s="47" t="s">
        <v>7</v>
      </c>
    </row>
    <row r="12" spans="1:13" ht="15.75" thickBot="1" x14ac:dyDescent="0.3">
      <c r="A12" s="93" t="s">
        <v>19</v>
      </c>
      <c r="B12" s="1"/>
      <c r="C12" s="1"/>
      <c r="D12" s="50" t="str">
        <f>B12&amp;", "&amp;C12</f>
        <v xml:space="preserve">, </v>
      </c>
      <c r="E12" s="1"/>
      <c r="F12" s="95" t="s">
        <v>9</v>
      </c>
    </row>
    <row r="13" spans="1:13" ht="15.75" thickBot="1" x14ac:dyDescent="0.3">
      <c r="A13" s="93" t="s">
        <v>21</v>
      </c>
      <c r="B13" s="1"/>
      <c r="C13" s="1"/>
      <c r="D13" s="50" t="str">
        <f t="shared" ref="D13:D21" si="0">B13&amp;", "&amp;C13</f>
        <v xml:space="preserve">, </v>
      </c>
      <c r="E13" s="1"/>
      <c r="F13" s="95" t="s">
        <v>9</v>
      </c>
    </row>
    <row r="14" spans="1:13" ht="15.75" thickBot="1" x14ac:dyDescent="0.3">
      <c r="A14" s="93" t="s">
        <v>22</v>
      </c>
      <c r="B14" s="1"/>
      <c r="C14" s="1"/>
      <c r="D14" s="50" t="str">
        <f t="shared" si="0"/>
        <v xml:space="preserve">, </v>
      </c>
      <c r="E14" s="1"/>
      <c r="F14" s="95" t="s">
        <v>9</v>
      </c>
    </row>
    <row r="15" spans="1:13" ht="15.75" thickBot="1" x14ac:dyDescent="0.3">
      <c r="A15" s="93" t="s">
        <v>20</v>
      </c>
      <c r="B15" s="1"/>
      <c r="C15" s="1"/>
      <c r="D15" s="50" t="str">
        <f t="shared" si="0"/>
        <v xml:space="preserve">, </v>
      </c>
      <c r="E15" s="1"/>
      <c r="F15" s="95" t="s">
        <v>9</v>
      </c>
    </row>
    <row r="16" spans="1:13" ht="15.75" thickBot="1" x14ac:dyDescent="0.3">
      <c r="A16" s="93" t="s">
        <v>78</v>
      </c>
      <c r="B16" s="1"/>
      <c r="C16" s="1"/>
      <c r="D16" s="50" t="str">
        <f t="shared" si="0"/>
        <v xml:space="preserve">, </v>
      </c>
      <c r="E16" s="1"/>
      <c r="F16" s="95" t="s">
        <v>9</v>
      </c>
    </row>
    <row r="17" spans="1:9" ht="15.75" thickBot="1" x14ac:dyDescent="0.3">
      <c r="A17" s="94" t="s">
        <v>27</v>
      </c>
      <c r="B17" s="1"/>
      <c r="C17" s="1"/>
      <c r="D17" s="50" t="str">
        <f t="shared" si="0"/>
        <v xml:space="preserve">, </v>
      </c>
      <c r="E17" s="1"/>
      <c r="F17" s="96" t="s">
        <v>10</v>
      </c>
    </row>
    <row r="18" spans="1:9" ht="15.75" thickBot="1" x14ac:dyDescent="0.3">
      <c r="A18" s="94" t="s">
        <v>29</v>
      </c>
      <c r="B18" s="1"/>
      <c r="C18" s="1"/>
      <c r="D18" s="50" t="str">
        <f t="shared" si="0"/>
        <v xml:space="preserve">, </v>
      </c>
      <c r="E18" s="1"/>
      <c r="F18" s="96" t="s">
        <v>10</v>
      </c>
    </row>
    <row r="19" spans="1:9" ht="15.75" thickBot="1" x14ac:dyDescent="0.3">
      <c r="A19" s="94" t="s">
        <v>30</v>
      </c>
      <c r="B19" s="1"/>
      <c r="C19" s="1"/>
      <c r="D19" s="50" t="str">
        <f t="shared" si="0"/>
        <v xml:space="preserve">, </v>
      </c>
      <c r="E19" s="1"/>
      <c r="F19" s="96" t="s">
        <v>10</v>
      </c>
    </row>
    <row r="20" spans="1:9" ht="15.75" thickBot="1" x14ac:dyDescent="0.3">
      <c r="A20" s="94" t="s">
        <v>28</v>
      </c>
      <c r="B20" s="1"/>
      <c r="C20" s="1"/>
      <c r="D20" s="50" t="str">
        <f t="shared" si="0"/>
        <v xml:space="preserve">, </v>
      </c>
      <c r="E20" s="1"/>
      <c r="F20" s="96" t="s">
        <v>10</v>
      </c>
    </row>
    <row r="21" spans="1:9" ht="15.75" thickBot="1" x14ac:dyDescent="0.3">
      <c r="A21" s="94" t="s">
        <v>79</v>
      </c>
      <c r="B21" s="1"/>
      <c r="C21" s="1"/>
      <c r="D21" s="50" t="str">
        <f t="shared" si="0"/>
        <v xml:space="preserve">, </v>
      </c>
      <c r="E21" s="1"/>
      <c r="F21" s="96" t="s">
        <v>10</v>
      </c>
    </row>
    <row r="24" spans="1:9" x14ac:dyDescent="0.25">
      <c r="A24" s="103" t="s">
        <v>11</v>
      </c>
      <c r="B24" s="104"/>
      <c r="C24" s="104"/>
      <c r="D24" s="104"/>
      <c r="E24" s="104"/>
      <c r="F24" s="104"/>
      <c r="G24" s="104"/>
      <c r="H24" s="104"/>
      <c r="I24" s="105"/>
    </row>
    <row r="25" spans="1:9" ht="15.75" thickBot="1" x14ac:dyDescent="0.3">
      <c r="A25" s="47" t="s">
        <v>31</v>
      </c>
      <c r="B25" s="47" t="s">
        <v>12</v>
      </c>
      <c r="C25" s="47" t="s">
        <v>13</v>
      </c>
      <c r="D25" s="47" t="s">
        <v>14</v>
      </c>
      <c r="E25" s="48" t="s">
        <v>15</v>
      </c>
      <c r="F25" s="48" t="s">
        <v>16</v>
      </c>
      <c r="G25" s="47" t="s">
        <v>8</v>
      </c>
      <c r="H25" s="47" t="s">
        <v>17</v>
      </c>
      <c r="I25" s="48" t="s">
        <v>18</v>
      </c>
    </row>
    <row r="26" spans="1:9" ht="15.75" thickBot="1" x14ac:dyDescent="0.3">
      <c r="A26" s="51">
        <v>1</v>
      </c>
      <c r="B26" s="51" t="s">
        <v>21</v>
      </c>
      <c r="C26" s="51" t="str">
        <f>VLOOKUP(B26,$A$12:$D$21,4,0)</f>
        <v xml:space="preserve">, </v>
      </c>
      <c r="D26" s="49">
        <f>IF(E26&gt;E27,2,IF(E26=E27,1,0))</f>
        <v>1</v>
      </c>
      <c r="E26" s="1"/>
      <c r="F26" s="1"/>
      <c r="G26" s="52" t="e">
        <f t="shared" ref="G26:G45" si="1">TRUNC(E26/F26,3)</f>
        <v>#DIV/0!</v>
      </c>
      <c r="H26" s="53" t="e">
        <f t="shared" ref="H26:H45" si="2">IF(D26&gt;0,G26,"-,---")</f>
        <v>#DIV/0!</v>
      </c>
      <c r="I26" s="1"/>
    </row>
    <row r="27" spans="1:9" ht="15.75" thickBot="1" x14ac:dyDescent="0.3">
      <c r="A27" s="54">
        <v>1</v>
      </c>
      <c r="B27" s="54" t="s">
        <v>22</v>
      </c>
      <c r="C27" s="54" t="str">
        <f t="shared" ref="C27:C45" si="3">VLOOKUP(B27,$A$12:$D$21,4,0)</f>
        <v xml:space="preserve">, </v>
      </c>
      <c r="D27" s="55">
        <f>IF(E27&gt;E26,2,IF(E27=E26,1,0))</f>
        <v>1</v>
      </c>
      <c r="E27" s="1"/>
      <c r="F27" s="56" t="str">
        <f>IF(F26="","",F26)</f>
        <v/>
      </c>
      <c r="G27" s="57" t="e">
        <f t="shared" si="1"/>
        <v>#VALUE!</v>
      </c>
      <c r="H27" s="58" t="e">
        <f t="shared" si="2"/>
        <v>#VALUE!</v>
      </c>
      <c r="I27" s="1"/>
    </row>
    <row r="28" spans="1:9" ht="15.75" thickBot="1" x14ac:dyDescent="0.3">
      <c r="A28" s="51">
        <v>3</v>
      </c>
      <c r="B28" s="59" t="s">
        <v>20</v>
      </c>
      <c r="C28" s="59" t="str">
        <f t="shared" si="3"/>
        <v xml:space="preserve">, </v>
      </c>
      <c r="D28" s="60">
        <f>IF(E28&gt;E29,2,IF(E28=E29,1,0))</f>
        <v>1</v>
      </c>
      <c r="E28" s="1"/>
      <c r="F28" s="1"/>
      <c r="G28" s="61" t="e">
        <f t="shared" si="1"/>
        <v>#DIV/0!</v>
      </c>
      <c r="H28" s="62" t="e">
        <f t="shared" si="2"/>
        <v>#DIV/0!</v>
      </c>
      <c r="I28" s="1"/>
    </row>
    <row r="29" spans="1:9" ht="15.75" thickBot="1" x14ac:dyDescent="0.3">
      <c r="A29" s="54">
        <v>3</v>
      </c>
      <c r="B29" s="54" t="s">
        <v>78</v>
      </c>
      <c r="C29" s="54" t="str">
        <f t="shared" si="3"/>
        <v xml:space="preserve">, </v>
      </c>
      <c r="D29" s="55">
        <f>IF(E29&gt;E28,2,IF(E29=E28,1,0))</f>
        <v>1</v>
      </c>
      <c r="E29" s="1"/>
      <c r="F29" s="56" t="str">
        <f>IF(F28="","",F28)</f>
        <v/>
      </c>
      <c r="G29" s="57" t="e">
        <f t="shared" si="1"/>
        <v>#VALUE!</v>
      </c>
      <c r="H29" s="58" t="e">
        <f t="shared" si="2"/>
        <v>#VALUE!</v>
      </c>
      <c r="I29" s="1"/>
    </row>
    <row r="30" spans="1:9" ht="15.75" thickBot="1" x14ac:dyDescent="0.3">
      <c r="A30" s="51">
        <v>5</v>
      </c>
      <c r="B30" s="59" t="s">
        <v>19</v>
      </c>
      <c r="C30" s="59" t="str">
        <f t="shared" si="3"/>
        <v xml:space="preserve">, </v>
      </c>
      <c r="D30" s="60">
        <f t="shared" ref="D30" si="4">IF(E30&gt;E31,2,IF(E30=E31,1,0))</f>
        <v>1</v>
      </c>
      <c r="E30" s="1"/>
      <c r="F30" s="1"/>
      <c r="G30" s="61" t="e">
        <f t="shared" si="1"/>
        <v>#DIV/0!</v>
      </c>
      <c r="H30" s="62" t="e">
        <f t="shared" si="2"/>
        <v>#DIV/0!</v>
      </c>
      <c r="I30" s="1"/>
    </row>
    <row r="31" spans="1:9" ht="15.75" thickBot="1" x14ac:dyDescent="0.3">
      <c r="A31" s="54">
        <v>5</v>
      </c>
      <c r="B31" s="54" t="s">
        <v>20</v>
      </c>
      <c r="C31" s="54" t="str">
        <f t="shared" si="3"/>
        <v xml:space="preserve">, </v>
      </c>
      <c r="D31" s="55">
        <f t="shared" ref="D31" si="5">IF(E31&gt;E30,2,IF(E31=E30,1,0))</f>
        <v>1</v>
      </c>
      <c r="E31" s="1"/>
      <c r="F31" s="56" t="str">
        <f>IF(F30="","",F30)</f>
        <v/>
      </c>
      <c r="G31" s="57" t="e">
        <f t="shared" si="1"/>
        <v>#VALUE!</v>
      </c>
      <c r="H31" s="58" t="e">
        <f t="shared" si="2"/>
        <v>#VALUE!</v>
      </c>
      <c r="I31" s="1"/>
    </row>
    <row r="32" spans="1:9" ht="15.75" thickBot="1" x14ac:dyDescent="0.3">
      <c r="A32" s="51">
        <v>7</v>
      </c>
      <c r="B32" s="59" t="s">
        <v>22</v>
      </c>
      <c r="C32" s="59" t="str">
        <f t="shared" si="3"/>
        <v xml:space="preserve">, </v>
      </c>
      <c r="D32" s="60">
        <f t="shared" ref="D32" si="6">IF(E32&gt;E33,2,IF(E32=E33,1,0))</f>
        <v>1</v>
      </c>
      <c r="E32" s="1"/>
      <c r="F32" s="1"/>
      <c r="G32" s="61" t="e">
        <f t="shared" si="1"/>
        <v>#DIV/0!</v>
      </c>
      <c r="H32" s="62" t="e">
        <f t="shared" si="2"/>
        <v>#DIV/0!</v>
      </c>
      <c r="I32" s="1"/>
    </row>
    <row r="33" spans="1:10" ht="15.75" thickBot="1" x14ac:dyDescent="0.3">
      <c r="A33" s="54">
        <v>7</v>
      </c>
      <c r="B33" s="54" t="s">
        <v>78</v>
      </c>
      <c r="C33" s="54" t="str">
        <f t="shared" si="3"/>
        <v xml:space="preserve">, </v>
      </c>
      <c r="D33" s="55">
        <f t="shared" ref="D33" si="7">IF(E33&gt;E32,2,IF(E33=E32,1,0))</f>
        <v>1</v>
      </c>
      <c r="E33" s="1"/>
      <c r="F33" s="56" t="str">
        <f>IF(F32="","",F32)</f>
        <v/>
      </c>
      <c r="G33" s="57" t="e">
        <f t="shared" si="1"/>
        <v>#VALUE!</v>
      </c>
      <c r="H33" s="58" t="e">
        <f t="shared" si="2"/>
        <v>#VALUE!</v>
      </c>
      <c r="I33" s="1"/>
    </row>
    <row r="34" spans="1:10" ht="15.75" thickBot="1" x14ac:dyDescent="0.3">
      <c r="A34" s="51">
        <v>9</v>
      </c>
      <c r="B34" s="59" t="s">
        <v>19</v>
      </c>
      <c r="C34" s="59" t="str">
        <f t="shared" si="3"/>
        <v xml:space="preserve">, </v>
      </c>
      <c r="D34" s="60">
        <f t="shared" ref="D34" si="8">IF(E34&gt;E35,2,IF(E34=E35,1,0))</f>
        <v>1</v>
      </c>
      <c r="E34" s="1"/>
      <c r="F34" s="1"/>
      <c r="G34" s="61" t="e">
        <f t="shared" si="1"/>
        <v>#DIV/0!</v>
      </c>
      <c r="H34" s="62" t="e">
        <f t="shared" si="2"/>
        <v>#DIV/0!</v>
      </c>
      <c r="I34" s="1"/>
    </row>
    <row r="35" spans="1:10" ht="15.75" thickBot="1" x14ac:dyDescent="0.3">
      <c r="A35" s="54">
        <v>9</v>
      </c>
      <c r="B35" s="54" t="s">
        <v>78</v>
      </c>
      <c r="C35" s="54" t="str">
        <f t="shared" si="3"/>
        <v xml:space="preserve">, </v>
      </c>
      <c r="D35" s="55">
        <f t="shared" ref="D35" si="9">IF(E35&gt;E34,2,IF(E35=E34,1,0))</f>
        <v>1</v>
      </c>
      <c r="E35" s="1"/>
      <c r="F35" s="56" t="str">
        <f>IF(F34="","",F34)</f>
        <v/>
      </c>
      <c r="G35" s="57" t="e">
        <f t="shared" si="1"/>
        <v>#VALUE!</v>
      </c>
      <c r="H35" s="58" t="e">
        <f t="shared" si="2"/>
        <v>#VALUE!</v>
      </c>
      <c r="I35" s="1"/>
    </row>
    <row r="36" spans="1:10" ht="15.75" thickBot="1" x14ac:dyDescent="0.3">
      <c r="A36" s="51">
        <v>11</v>
      </c>
      <c r="B36" s="59" t="s">
        <v>21</v>
      </c>
      <c r="C36" s="59" t="str">
        <f t="shared" si="3"/>
        <v xml:space="preserve">, </v>
      </c>
      <c r="D36" s="60">
        <f t="shared" ref="D36" si="10">IF(E36&gt;E37,2,IF(E36=E37,1,0))</f>
        <v>1</v>
      </c>
      <c r="E36" s="1"/>
      <c r="F36" s="1"/>
      <c r="G36" s="61" t="e">
        <f t="shared" si="1"/>
        <v>#DIV/0!</v>
      </c>
      <c r="H36" s="62" t="e">
        <f t="shared" si="2"/>
        <v>#DIV/0!</v>
      </c>
      <c r="I36" s="1"/>
    </row>
    <row r="37" spans="1:10" ht="15.75" thickBot="1" x14ac:dyDescent="0.3">
      <c r="A37" s="54">
        <v>11</v>
      </c>
      <c r="B37" s="54" t="s">
        <v>20</v>
      </c>
      <c r="C37" s="54" t="str">
        <f t="shared" si="3"/>
        <v xml:space="preserve">, </v>
      </c>
      <c r="D37" s="55">
        <f t="shared" ref="D37" si="11">IF(E37&gt;E36,2,IF(E37=E36,1,0))</f>
        <v>1</v>
      </c>
      <c r="E37" s="1"/>
      <c r="F37" s="56" t="str">
        <f>IF(F36="","",F36)</f>
        <v/>
      </c>
      <c r="G37" s="57" t="e">
        <f t="shared" si="1"/>
        <v>#VALUE!</v>
      </c>
      <c r="H37" s="58" t="e">
        <f t="shared" si="2"/>
        <v>#VALUE!</v>
      </c>
      <c r="I37" s="1"/>
    </row>
    <row r="38" spans="1:10" ht="15.75" thickBot="1" x14ac:dyDescent="0.3">
      <c r="A38" s="51">
        <v>13</v>
      </c>
      <c r="B38" s="59" t="s">
        <v>19</v>
      </c>
      <c r="C38" s="59" t="str">
        <f t="shared" si="3"/>
        <v xml:space="preserve">, </v>
      </c>
      <c r="D38" s="60">
        <f>IF(E38&gt;E39,2,IF(E38=E39,1,0))</f>
        <v>1</v>
      </c>
      <c r="E38" s="1"/>
      <c r="F38" s="1"/>
      <c r="G38" s="61" t="e">
        <f t="shared" si="1"/>
        <v>#DIV/0!</v>
      </c>
      <c r="H38" s="62" t="e">
        <f t="shared" si="2"/>
        <v>#DIV/0!</v>
      </c>
      <c r="I38" s="1"/>
    </row>
    <row r="39" spans="1:10" ht="15.75" thickBot="1" x14ac:dyDescent="0.3">
      <c r="A39" s="54">
        <v>13</v>
      </c>
      <c r="B39" s="54" t="s">
        <v>22</v>
      </c>
      <c r="C39" s="54" t="str">
        <f t="shared" si="3"/>
        <v xml:space="preserve">, </v>
      </c>
      <c r="D39" s="55">
        <f>IF(E39&gt;E38,2,IF(E39=E38,1,0))</f>
        <v>1</v>
      </c>
      <c r="E39" s="1"/>
      <c r="F39" s="56" t="str">
        <f>IF(F38="","",F38)</f>
        <v/>
      </c>
      <c r="G39" s="57" t="e">
        <f t="shared" si="1"/>
        <v>#VALUE!</v>
      </c>
      <c r="H39" s="58" t="e">
        <f t="shared" si="2"/>
        <v>#VALUE!</v>
      </c>
      <c r="I39" s="1"/>
    </row>
    <row r="40" spans="1:10" ht="15.75" thickBot="1" x14ac:dyDescent="0.3">
      <c r="A40" s="51">
        <v>15</v>
      </c>
      <c r="B40" s="59" t="s">
        <v>21</v>
      </c>
      <c r="C40" s="59" t="str">
        <f t="shared" si="3"/>
        <v xml:space="preserve">, </v>
      </c>
      <c r="D40" s="60">
        <f>IF(E40&gt;E41,2,IF(E40=E41,1,0))</f>
        <v>1</v>
      </c>
      <c r="E40" s="1"/>
      <c r="F40" s="1"/>
      <c r="G40" s="61" t="e">
        <f t="shared" si="1"/>
        <v>#DIV/0!</v>
      </c>
      <c r="H40" s="62" t="e">
        <f t="shared" si="2"/>
        <v>#DIV/0!</v>
      </c>
      <c r="I40" s="1"/>
    </row>
    <row r="41" spans="1:10" ht="15.75" thickBot="1" x14ac:dyDescent="0.3">
      <c r="A41" s="54">
        <v>15</v>
      </c>
      <c r="B41" s="54" t="s">
        <v>78</v>
      </c>
      <c r="C41" s="54" t="str">
        <f t="shared" si="3"/>
        <v xml:space="preserve">, </v>
      </c>
      <c r="D41" s="55">
        <f>IF(E41&gt;E40,2,IF(E41=E40,1,0))</f>
        <v>1</v>
      </c>
      <c r="E41" s="1"/>
      <c r="F41" s="56" t="str">
        <f>IF(F40="","",F40)</f>
        <v/>
      </c>
      <c r="G41" s="57" t="e">
        <f t="shared" si="1"/>
        <v>#VALUE!</v>
      </c>
      <c r="H41" s="58" t="e">
        <f t="shared" si="2"/>
        <v>#VALUE!</v>
      </c>
      <c r="I41" s="1"/>
    </row>
    <row r="42" spans="1:10" ht="15.75" thickBot="1" x14ac:dyDescent="0.3">
      <c r="A42" s="51">
        <v>17</v>
      </c>
      <c r="B42" s="63" t="s">
        <v>19</v>
      </c>
      <c r="C42" s="59" t="str">
        <f t="shared" si="3"/>
        <v xml:space="preserve">, </v>
      </c>
      <c r="D42" s="60">
        <f>IF(E42&gt;E43,2,IF(E42=E43,1,0))</f>
        <v>1</v>
      </c>
      <c r="E42" s="1"/>
      <c r="F42" s="1"/>
      <c r="G42" s="61" t="e">
        <f t="shared" si="1"/>
        <v>#DIV/0!</v>
      </c>
      <c r="H42" s="62" t="e">
        <f t="shared" si="2"/>
        <v>#DIV/0!</v>
      </c>
      <c r="I42" s="1"/>
    </row>
    <row r="43" spans="1:10" ht="15.75" thickBot="1" x14ac:dyDescent="0.3">
      <c r="A43" s="54">
        <v>17</v>
      </c>
      <c r="B43" s="64" t="s">
        <v>21</v>
      </c>
      <c r="C43" s="54" t="str">
        <f t="shared" si="3"/>
        <v xml:space="preserve">, </v>
      </c>
      <c r="D43" s="55">
        <f>IF(E43&gt;E42,2,IF(E43=E42,1,0))</f>
        <v>1</v>
      </c>
      <c r="E43" s="1"/>
      <c r="F43" s="56" t="str">
        <f>IF(F42="","",F42)</f>
        <v/>
      </c>
      <c r="G43" s="57" t="e">
        <f t="shared" si="1"/>
        <v>#VALUE!</v>
      </c>
      <c r="H43" s="58" t="e">
        <f t="shared" si="2"/>
        <v>#VALUE!</v>
      </c>
      <c r="I43" s="1"/>
    </row>
    <row r="44" spans="1:10" ht="15.75" thickBot="1" x14ac:dyDescent="0.3">
      <c r="A44" s="51">
        <v>19</v>
      </c>
      <c r="B44" s="63" t="s">
        <v>22</v>
      </c>
      <c r="C44" s="59" t="str">
        <f t="shared" si="3"/>
        <v xml:space="preserve">, </v>
      </c>
      <c r="D44" s="60">
        <f>IF(E44&gt;E45,2,IF(E44=E45,1,0))</f>
        <v>1</v>
      </c>
      <c r="E44" s="1"/>
      <c r="F44" s="1"/>
      <c r="G44" s="61" t="e">
        <f t="shared" si="1"/>
        <v>#DIV/0!</v>
      </c>
      <c r="H44" s="62" t="e">
        <f t="shared" si="2"/>
        <v>#DIV/0!</v>
      </c>
      <c r="I44" s="1"/>
    </row>
    <row r="45" spans="1:10" ht="15.75" thickBot="1" x14ac:dyDescent="0.3">
      <c r="A45" s="54">
        <v>19</v>
      </c>
      <c r="B45" s="65" t="s">
        <v>20</v>
      </c>
      <c r="C45" s="66" t="str">
        <f t="shared" si="3"/>
        <v xml:space="preserve">, </v>
      </c>
      <c r="D45" s="67">
        <f>IF(E45&gt;E44,2,IF(E45=E44,1,0))</f>
        <v>1</v>
      </c>
      <c r="E45" s="4"/>
      <c r="F45" s="56" t="str">
        <f>IF(F44="","",F44)</f>
        <v/>
      </c>
      <c r="G45" s="68" t="e">
        <f t="shared" si="1"/>
        <v>#VALUE!</v>
      </c>
      <c r="H45" s="69" t="e">
        <f t="shared" si="2"/>
        <v>#VALUE!</v>
      </c>
      <c r="I45" s="4"/>
    </row>
    <row r="46" spans="1:10" ht="15.75" customHeight="1" thickBot="1" x14ac:dyDescent="0.3">
      <c r="A46" s="106" t="s">
        <v>32</v>
      </c>
      <c r="B46" s="107"/>
      <c r="C46" s="97" t="s">
        <v>13</v>
      </c>
      <c r="D46" s="5" t="s">
        <v>14</v>
      </c>
      <c r="E46" s="5" t="s">
        <v>15</v>
      </c>
      <c r="F46" s="5" t="s">
        <v>16</v>
      </c>
      <c r="G46" s="5" t="s">
        <v>8</v>
      </c>
      <c r="H46" s="5" t="s">
        <v>17</v>
      </c>
      <c r="I46" s="5" t="s">
        <v>18</v>
      </c>
      <c r="J46" s="70" t="s">
        <v>23</v>
      </c>
    </row>
    <row r="47" spans="1:10" ht="15.75" thickBot="1" x14ac:dyDescent="0.3">
      <c r="A47" s="108"/>
      <c r="B47" s="109"/>
      <c r="C47" s="98" t="str">
        <f>$D$12</f>
        <v xml:space="preserve">, </v>
      </c>
      <c r="D47" s="2">
        <f t="shared" ref="D47:F51" si="12">SUMIF($C$26:$C$45,$C47,D$26:D$45)</f>
        <v>20</v>
      </c>
      <c r="E47" s="2">
        <f t="shared" si="12"/>
        <v>0</v>
      </c>
      <c r="F47" s="2">
        <f t="shared" si="12"/>
        <v>0</v>
      </c>
      <c r="G47" s="3" t="e">
        <f>TRUNC(E47/F47,3)</f>
        <v>#DIV/0!</v>
      </c>
      <c r="H47" s="3" t="e">
        <f t="array" ref="H47">MAX(IF(($C$26:$C$45=$C47),H$26:H$45))</f>
        <v>#DIV/0!</v>
      </c>
      <c r="I47" s="2">
        <f t="array" ref="I47">MAX(IF(($C$26:$C$45=$C47),I$26:I$45))</f>
        <v>0</v>
      </c>
      <c r="J47" s="71">
        <v>1</v>
      </c>
    </row>
    <row r="48" spans="1:10" ht="15.75" thickBot="1" x14ac:dyDescent="0.3">
      <c r="A48" s="108"/>
      <c r="B48" s="109"/>
      <c r="C48" s="98" t="str">
        <f>$D$15</f>
        <v xml:space="preserve">, </v>
      </c>
      <c r="D48" s="2">
        <f t="shared" si="12"/>
        <v>20</v>
      </c>
      <c r="E48" s="2">
        <f t="shared" si="12"/>
        <v>0</v>
      </c>
      <c r="F48" s="2">
        <f t="shared" si="12"/>
        <v>0</v>
      </c>
      <c r="G48" s="3" t="e">
        <f>TRUNC(E48/F48,3)</f>
        <v>#DIV/0!</v>
      </c>
      <c r="H48" s="3" t="e">
        <f t="array" ref="H48">MAX(IF(($C$26:$C$45=$C48),H$26:H$45))</f>
        <v>#DIV/0!</v>
      </c>
      <c r="I48" s="2">
        <f t="array" ref="I48">MAX(IF(($C$26:$C$45=$C48),I$26:I$45))</f>
        <v>0</v>
      </c>
      <c r="J48" s="71">
        <v>2</v>
      </c>
    </row>
    <row r="49" spans="1:10" ht="15.75" thickBot="1" x14ac:dyDescent="0.3">
      <c r="A49" s="108"/>
      <c r="B49" s="109"/>
      <c r="C49" s="98" t="str">
        <f>$D$14</f>
        <v xml:space="preserve">, </v>
      </c>
      <c r="D49" s="2">
        <f t="shared" si="12"/>
        <v>20</v>
      </c>
      <c r="E49" s="2">
        <f t="shared" si="12"/>
        <v>0</v>
      </c>
      <c r="F49" s="2">
        <f t="shared" si="12"/>
        <v>0</v>
      </c>
      <c r="G49" s="3" t="e">
        <f>TRUNC(E49/F49,3)</f>
        <v>#DIV/0!</v>
      </c>
      <c r="H49" s="3" t="e">
        <f t="array" ref="H49">MAX(IF(($C$26:$C$45=$C49),H$26:H$45))</f>
        <v>#DIV/0!</v>
      </c>
      <c r="I49" s="2">
        <f t="array" ref="I49">MAX(IF(($C$26:$C$45=$C49),I$26:I$45))</f>
        <v>0</v>
      </c>
      <c r="J49" s="71">
        <v>3</v>
      </c>
    </row>
    <row r="50" spans="1:10" ht="15.75" thickBot="1" x14ac:dyDescent="0.3">
      <c r="A50" s="108"/>
      <c r="B50" s="109"/>
      <c r="C50" s="98" t="str">
        <f>$D$13</f>
        <v xml:space="preserve">, </v>
      </c>
      <c r="D50" s="2">
        <f t="shared" si="12"/>
        <v>20</v>
      </c>
      <c r="E50" s="2">
        <f t="shared" si="12"/>
        <v>0</v>
      </c>
      <c r="F50" s="2">
        <f t="shared" si="12"/>
        <v>0</v>
      </c>
      <c r="G50" s="3" t="e">
        <f>TRUNC(E50/F50,3)</f>
        <v>#DIV/0!</v>
      </c>
      <c r="H50" s="3" t="e">
        <f t="array" ref="H50">MAX(IF(($C$26:$C$45=$C50),H$26:H$45))</f>
        <v>#DIV/0!</v>
      </c>
      <c r="I50" s="2">
        <f t="array" ref="I50">MAX(IF(($C$26:$C$45=$C50),I$26:I$45))</f>
        <v>0</v>
      </c>
      <c r="J50" s="71">
        <v>4</v>
      </c>
    </row>
    <row r="51" spans="1:10" ht="15.75" thickBot="1" x14ac:dyDescent="0.3">
      <c r="A51" s="110"/>
      <c r="B51" s="111"/>
      <c r="C51" s="98" t="str">
        <f>$D$16</f>
        <v xml:space="preserve">, </v>
      </c>
      <c r="D51" s="2">
        <f t="shared" si="12"/>
        <v>20</v>
      </c>
      <c r="E51" s="2">
        <f t="shared" si="12"/>
        <v>0</v>
      </c>
      <c r="F51" s="2">
        <f t="shared" si="12"/>
        <v>0</v>
      </c>
      <c r="G51" s="3" t="e">
        <f>TRUNC(E51/F51,3)</f>
        <v>#DIV/0!</v>
      </c>
      <c r="H51" s="3" t="e">
        <f t="array" ref="H51">MAX(IF(($C$26:$C$45=$C51),H$26:H$45))</f>
        <v>#DIV/0!</v>
      </c>
      <c r="I51" s="2">
        <f t="array" ref="I51">MAX(IF(($C$26:$C$45=$C51),I$26:I$45))</f>
        <v>0</v>
      </c>
      <c r="J51" s="72">
        <v>5</v>
      </c>
    </row>
    <row r="54" spans="1:10" x14ac:dyDescent="0.25">
      <c r="A54" s="103" t="s">
        <v>26</v>
      </c>
      <c r="B54" s="104"/>
      <c r="C54" s="104"/>
      <c r="D54" s="104"/>
      <c r="E54" s="104"/>
      <c r="F54" s="104"/>
      <c r="G54" s="104"/>
      <c r="H54" s="104"/>
      <c r="I54" s="105"/>
    </row>
    <row r="55" spans="1:10" ht="15.75" thickBot="1" x14ac:dyDescent="0.3">
      <c r="A55" s="47" t="s">
        <v>31</v>
      </c>
      <c r="B55" s="47" t="s">
        <v>12</v>
      </c>
      <c r="C55" s="47" t="s">
        <v>13</v>
      </c>
      <c r="D55" s="47" t="s">
        <v>14</v>
      </c>
      <c r="E55" s="48" t="s">
        <v>15</v>
      </c>
      <c r="F55" s="48" t="s">
        <v>16</v>
      </c>
      <c r="G55" s="47" t="s">
        <v>8</v>
      </c>
      <c r="H55" s="47" t="s">
        <v>17</v>
      </c>
      <c r="I55" s="48" t="s">
        <v>18</v>
      </c>
    </row>
    <row r="56" spans="1:10" ht="15.75" thickBot="1" x14ac:dyDescent="0.3">
      <c r="A56" s="51">
        <v>2</v>
      </c>
      <c r="B56" s="51" t="s">
        <v>29</v>
      </c>
      <c r="C56" s="51" t="str">
        <f>VLOOKUP(B56,$A$12:$D$21,4,0)</f>
        <v xml:space="preserve">, </v>
      </c>
      <c r="D56" s="49">
        <f>IF(E56&gt;E57,2,IF(E56=E57,1,0))</f>
        <v>1</v>
      </c>
      <c r="E56" s="1"/>
      <c r="F56" s="1"/>
      <c r="G56" s="52" t="e">
        <f t="shared" ref="G56:G75" si="13">TRUNC(E56/F56,3)</f>
        <v>#DIV/0!</v>
      </c>
      <c r="H56" s="53" t="e">
        <f t="shared" ref="H56:H75" si="14">IF(D56&gt;0,G56,"-,---")</f>
        <v>#DIV/0!</v>
      </c>
      <c r="I56" s="1"/>
    </row>
    <row r="57" spans="1:10" ht="15.75" thickBot="1" x14ac:dyDescent="0.3">
      <c r="A57" s="54">
        <v>2</v>
      </c>
      <c r="B57" s="54" t="s">
        <v>30</v>
      </c>
      <c r="C57" s="54" t="str">
        <f t="shared" ref="C57:C75" si="15">VLOOKUP(B57,$A$12:$D$21,4,0)</f>
        <v xml:space="preserve">, </v>
      </c>
      <c r="D57" s="55">
        <f>IF(E57&gt;E56,2,IF(E57=E56,1,0))</f>
        <v>1</v>
      </c>
      <c r="E57" s="1"/>
      <c r="F57" s="56" t="str">
        <f>IF(F56="","",F56)</f>
        <v/>
      </c>
      <c r="G57" s="57" t="e">
        <f t="shared" si="13"/>
        <v>#VALUE!</v>
      </c>
      <c r="H57" s="58" t="e">
        <f t="shared" si="14"/>
        <v>#VALUE!</v>
      </c>
      <c r="I57" s="1"/>
    </row>
    <row r="58" spans="1:10" ht="15.75" thickBot="1" x14ac:dyDescent="0.3">
      <c r="A58" s="51">
        <v>4</v>
      </c>
      <c r="B58" s="59" t="s">
        <v>28</v>
      </c>
      <c r="C58" s="59" t="str">
        <f t="shared" si="15"/>
        <v xml:space="preserve">, </v>
      </c>
      <c r="D58" s="60">
        <f>IF(E58&gt;E59,2,IF(E58=E59,1,0))</f>
        <v>1</v>
      </c>
      <c r="E58" s="1"/>
      <c r="F58" s="1"/>
      <c r="G58" s="61" t="e">
        <f t="shared" si="13"/>
        <v>#DIV/0!</v>
      </c>
      <c r="H58" s="62" t="e">
        <f t="shared" si="14"/>
        <v>#DIV/0!</v>
      </c>
      <c r="I58" s="1"/>
    </row>
    <row r="59" spans="1:10" ht="15.75" thickBot="1" x14ac:dyDescent="0.3">
      <c r="A59" s="54">
        <v>4</v>
      </c>
      <c r="B59" s="54" t="s">
        <v>79</v>
      </c>
      <c r="C59" s="54" t="str">
        <f t="shared" si="15"/>
        <v xml:space="preserve">, </v>
      </c>
      <c r="D59" s="55">
        <f>IF(E59&gt;E58,2,IF(E59=E58,1,0))</f>
        <v>1</v>
      </c>
      <c r="E59" s="1"/>
      <c r="F59" s="56" t="str">
        <f>IF(F58="","",F58)</f>
        <v/>
      </c>
      <c r="G59" s="57" t="e">
        <f t="shared" si="13"/>
        <v>#VALUE!</v>
      </c>
      <c r="H59" s="58" t="e">
        <f t="shared" si="14"/>
        <v>#VALUE!</v>
      </c>
      <c r="I59" s="1"/>
    </row>
    <row r="60" spans="1:10" ht="15.75" thickBot="1" x14ac:dyDescent="0.3">
      <c r="A60" s="51">
        <v>6</v>
      </c>
      <c r="B60" s="59" t="s">
        <v>27</v>
      </c>
      <c r="C60" s="59" t="str">
        <f t="shared" si="15"/>
        <v xml:space="preserve">, </v>
      </c>
      <c r="D60" s="60">
        <f t="shared" ref="D60" si="16">IF(E60&gt;E61,2,IF(E60=E61,1,0))</f>
        <v>1</v>
      </c>
      <c r="E60" s="1"/>
      <c r="F60" s="1"/>
      <c r="G60" s="61" t="e">
        <f t="shared" ref="G60:G67" si="17">TRUNC(E60/F60,3)</f>
        <v>#DIV/0!</v>
      </c>
      <c r="H60" s="62" t="e">
        <f t="shared" ref="H60:H67" si="18">IF(D60&gt;0,G60,"-,---")</f>
        <v>#DIV/0!</v>
      </c>
      <c r="I60" s="1"/>
    </row>
    <row r="61" spans="1:10" ht="15.75" thickBot="1" x14ac:dyDescent="0.3">
      <c r="A61" s="54">
        <v>6</v>
      </c>
      <c r="B61" s="54" t="s">
        <v>28</v>
      </c>
      <c r="C61" s="54" t="str">
        <f t="shared" si="15"/>
        <v xml:space="preserve">, </v>
      </c>
      <c r="D61" s="55">
        <f t="shared" ref="D61" si="19">IF(E61&gt;E60,2,IF(E61=E60,1,0))</f>
        <v>1</v>
      </c>
      <c r="E61" s="1"/>
      <c r="F61" s="56" t="str">
        <f>IF(F60="","",F60)</f>
        <v/>
      </c>
      <c r="G61" s="57" t="e">
        <f t="shared" si="17"/>
        <v>#VALUE!</v>
      </c>
      <c r="H61" s="58" t="e">
        <f t="shared" si="18"/>
        <v>#VALUE!</v>
      </c>
      <c r="I61" s="1"/>
    </row>
    <row r="62" spans="1:10" ht="15.75" thickBot="1" x14ac:dyDescent="0.3">
      <c r="A62" s="51">
        <v>8</v>
      </c>
      <c r="B62" s="59" t="s">
        <v>30</v>
      </c>
      <c r="C62" s="59" t="str">
        <f t="shared" si="15"/>
        <v xml:space="preserve">, </v>
      </c>
      <c r="D62" s="60">
        <f t="shared" ref="D62" si="20">IF(E62&gt;E63,2,IF(E62=E63,1,0))</f>
        <v>1</v>
      </c>
      <c r="E62" s="1"/>
      <c r="F62" s="1"/>
      <c r="G62" s="61" t="e">
        <f t="shared" si="17"/>
        <v>#DIV/0!</v>
      </c>
      <c r="H62" s="62" t="e">
        <f t="shared" si="18"/>
        <v>#DIV/0!</v>
      </c>
      <c r="I62" s="1"/>
    </row>
    <row r="63" spans="1:10" ht="15.75" thickBot="1" x14ac:dyDescent="0.3">
      <c r="A63" s="54">
        <v>8</v>
      </c>
      <c r="B63" s="54" t="s">
        <v>79</v>
      </c>
      <c r="C63" s="54" t="str">
        <f t="shared" si="15"/>
        <v xml:space="preserve">, </v>
      </c>
      <c r="D63" s="55">
        <f t="shared" ref="D63" si="21">IF(E63&gt;E62,2,IF(E63=E62,1,0))</f>
        <v>1</v>
      </c>
      <c r="E63" s="1"/>
      <c r="F63" s="56" t="str">
        <f>IF(F62="","",F62)</f>
        <v/>
      </c>
      <c r="G63" s="57" t="e">
        <f t="shared" si="17"/>
        <v>#VALUE!</v>
      </c>
      <c r="H63" s="58" t="e">
        <f t="shared" si="18"/>
        <v>#VALUE!</v>
      </c>
      <c r="I63" s="1"/>
    </row>
    <row r="64" spans="1:10" ht="15.75" thickBot="1" x14ac:dyDescent="0.3">
      <c r="A64" s="51">
        <v>10</v>
      </c>
      <c r="B64" s="59" t="s">
        <v>27</v>
      </c>
      <c r="C64" s="59" t="str">
        <f t="shared" si="15"/>
        <v xml:space="preserve">, </v>
      </c>
      <c r="D64" s="60">
        <f t="shared" ref="D64" si="22">IF(E64&gt;E65,2,IF(E64=E65,1,0))</f>
        <v>1</v>
      </c>
      <c r="E64" s="1"/>
      <c r="F64" s="1"/>
      <c r="G64" s="61" t="e">
        <f t="shared" si="17"/>
        <v>#DIV/0!</v>
      </c>
      <c r="H64" s="62" t="e">
        <f t="shared" si="18"/>
        <v>#DIV/0!</v>
      </c>
      <c r="I64" s="1"/>
    </row>
    <row r="65" spans="1:10" ht="15.75" thickBot="1" x14ac:dyDescent="0.3">
      <c r="A65" s="54">
        <v>10</v>
      </c>
      <c r="B65" s="54" t="s">
        <v>79</v>
      </c>
      <c r="C65" s="54" t="str">
        <f t="shared" si="15"/>
        <v xml:space="preserve">, </v>
      </c>
      <c r="D65" s="55">
        <f t="shared" ref="D65" si="23">IF(E65&gt;E64,2,IF(E65=E64,1,0))</f>
        <v>1</v>
      </c>
      <c r="E65" s="1"/>
      <c r="F65" s="56" t="str">
        <f>IF(F64="","",F64)</f>
        <v/>
      </c>
      <c r="G65" s="57" t="e">
        <f t="shared" si="17"/>
        <v>#VALUE!</v>
      </c>
      <c r="H65" s="58" t="e">
        <f t="shared" si="18"/>
        <v>#VALUE!</v>
      </c>
      <c r="I65" s="1"/>
    </row>
    <row r="66" spans="1:10" ht="15.75" thickBot="1" x14ac:dyDescent="0.3">
      <c r="A66" s="51">
        <v>12</v>
      </c>
      <c r="B66" s="59" t="s">
        <v>29</v>
      </c>
      <c r="C66" s="59" t="str">
        <f t="shared" si="15"/>
        <v xml:space="preserve">, </v>
      </c>
      <c r="D66" s="60">
        <f t="shared" ref="D66" si="24">IF(E66&gt;E67,2,IF(E66=E67,1,0))</f>
        <v>1</v>
      </c>
      <c r="E66" s="1"/>
      <c r="F66" s="1"/>
      <c r="G66" s="61" t="e">
        <f t="shared" si="17"/>
        <v>#DIV/0!</v>
      </c>
      <c r="H66" s="62" t="e">
        <f t="shared" si="18"/>
        <v>#DIV/0!</v>
      </c>
      <c r="I66" s="1"/>
    </row>
    <row r="67" spans="1:10" ht="15.75" thickBot="1" x14ac:dyDescent="0.3">
      <c r="A67" s="54">
        <v>12</v>
      </c>
      <c r="B67" s="54" t="s">
        <v>28</v>
      </c>
      <c r="C67" s="54" t="str">
        <f t="shared" si="15"/>
        <v xml:space="preserve">, </v>
      </c>
      <c r="D67" s="55">
        <f t="shared" ref="D67" si="25">IF(E67&gt;E66,2,IF(E67=E66,1,0))</f>
        <v>1</v>
      </c>
      <c r="E67" s="1"/>
      <c r="F67" s="56" t="str">
        <f>IF(F66="","",F66)</f>
        <v/>
      </c>
      <c r="G67" s="57" t="e">
        <f t="shared" si="17"/>
        <v>#VALUE!</v>
      </c>
      <c r="H67" s="58" t="e">
        <f t="shared" si="18"/>
        <v>#VALUE!</v>
      </c>
      <c r="I67" s="1"/>
    </row>
    <row r="68" spans="1:10" ht="15.75" thickBot="1" x14ac:dyDescent="0.3">
      <c r="A68" s="51">
        <v>14</v>
      </c>
      <c r="B68" s="59" t="s">
        <v>27</v>
      </c>
      <c r="C68" s="59" t="str">
        <f t="shared" si="15"/>
        <v xml:space="preserve">, </v>
      </c>
      <c r="D68" s="60">
        <f>IF(E68&gt;E69,2,IF(E68=E69,1,0))</f>
        <v>1</v>
      </c>
      <c r="E68" s="1"/>
      <c r="F68" s="1"/>
      <c r="G68" s="61" t="e">
        <f t="shared" si="13"/>
        <v>#DIV/0!</v>
      </c>
      <c r="H68" s="62" t="e">
        <f t="shared" si="14"/>
        <v>#DIV/0!</v>
      </c>
      <c r="I68" s="1"/>
    </row>
    <row r="69" spans="1:10" ht="15.75" thickBot="1" x14ac:dyDescent="0.3">
      <c r="A69" s="54">
        <v>14</v>
      </c>
      <c r="B69" s="54" t="s">
        <v>30</v>
      </c>
      <c r="C69" s="54" t="str">
        <f t="shared" si="15"/>
        <v xml:space="preserve">, </v>
      </c>
      <c r="D69" s="55">
        <f>IF(E69&gt;E68,2,IF(E69=E68,1,0))</f>
        <v>1</v>
      </c>
      <c r="E69" s="1"/>
      <c r="F69" s="56" t="str">
        <f>IF(F68="","",F68)</f>
        <v/>
      </c>
      <c r="G69" s="57" t="e">
        <f t="shared" si="13"/>
        <v>#VALUE!</v>
      </c>
      <c r="H69" s="58" t="e">
        <f t="shared" si="14"/>
        <v>#VALUE!</v>
      </c>
      <c r="I69" s="1"/>
    </row>
    <row r="70" spans="1:10" ht="15.75" thickBot="1" x14ac:dyDescent="0.3">
      <c r="A70" s="51">
        <v>16</v>
      </c>
      <c r="B70" s="59" t="s">
        <v>29</v>
      </c>
      <c r="C70" s="59" t="str">
        <f t="shared" si="15"/>
        <v xml:space="preserve">, </v>
      </c>
      <c r="D70" s="60">
        <f>IF(E70&gt;E71,2,IF(E70=E71,1,0))</f>
        <v>1</v>
      </c>
      <c r="E70" s="1"/>
      <c r="F70" s="1"/>
      <c r="G70" s="61" t="e">
        <f t="shared" si="13"/>
        <v>#DIV/0!</v>
      </c>
      <c r="H70" s="62" t="e">
        <f t="shared" si="14"/>
        <v>#DIV/0!</v>
      </c>
      <c r="I70" s="1"/>
    </row>
    <row r="71" spans="1:10" ht="15.75" thickBot="1" x14ac:dyDescent="0.3">
      <c r="A71" s="54">
        <v>16</v>
      </c>
      <c r="B71" s="54" t="s">
        <v>79</v>
      </c>
      <c r="C71" s="54" t="str">
        <f t="shared" si="15"/>
        <v xml:space="preserve">, </v>
      </c>
      <c r="D71" s="55">
        <f>IF(E71&gt;E70,2,IF(E71=E70,1,0))</f>
        <v>1</v>
      </c>
      <c r="E71" s="1"/>
      <c r="F71" s="56" t="str">
        <f>IF(F70="","",F70)</f>
        <v/>
      </c>
      <c r="G71" s="57" t="e">
        <f t="shared" si="13"/>
        <v>#VALUE!</v>
      </c>
      <c r="H71" s="58" t="e">
        <f t="shared" si="14"/>
        <v>#VALUE!</v>
      </c>
      <c r="I71" s="1"/>
    </row>
    <row r="72" spans="1:10" ht="15.75" thickBot="1" x14ac:dyDescent="0.3">
      <c r="A72" s="51">
        <v>18</v>
      </c>
      <c r="B72" s="63" t="s">
        <v>27</v>
      </c>
      <c r="C72" s="59" t="str">
        <f t="shared" si="15"/>
        <v xml:space="preserve">, </v>
      </c>
      <c r="D72" s="60">
        <f>IF(E72&gt;E73,2,IF(E72=E73,1,0))</f>
        <v>1</v>
      </c>
      <c r="E72" s="1"/>
      <c r="F72" s="1"/>
      <c r="G72" s="61" t="e">
        <f t="shared" si="13"/>
        <v>#DIV/0!</v>
      </c>
      <c r="H72" s="62" t="e">
        <f t="shared" si="14"/>
        <v>#DIV/0!</v>
      </c>
      <c r="I72" s="1"/>
    </row>
    <row r="73" spans="1:10" ht="15.75" thickBot="1" x14ac:dyDescent="0.3">
      <c r="A73" s="54">
        <v>18</v>
      </c>
      <c r="B73" s="64" t="s">
        <v>29</v>
      </c>
      <c r="C73" s="54" t="str">
        <f t="shared" si="15"/>
        <v xml:space="preserve">, </v>
      </c>
      <c r="D73" s="55">
        <f>IF(E73&gt;E72,2,IF(E73=E72,1,0))</f>
        <v>1</v>
      </c>
      <c r="E73" s="1"/>
      <c r="F73" s="56" t="str">
        <f>IF(F72="","",F72)</f>
        <v/>
      </c>
      <c r="G73" s="57" t="e">
        <f t="shared" si="13"/>
        <v>#VALUE!</v>
      </c>
      <c r="H73" s="58" t="e">
        <f t="shared" si="14"/>
        <v>#VALUE!</v>
      </c>
      <c r="I73" s="1"/>
    </row>
    <row r="74" spans="1:10" ht="15.75" thickBot="1" x14ac:dyDescent="0.3">
      <c r="A74" s="51">
        <v>20</v>
      </c>
      <c r="B74" s="63" t="s">
        <v>30</v>
      </c>
      <c r="C74" s="59" t="str">
        <f t="shared" si="15"/>
        <v xml:space="preserve">, </v>
      </c>
      <c r="D74" s="60">
        <f>IF(E74&gt;E75,2,IF(E74=E75,1,0))</f>
        <v>1</v>
      </c>
      <c r="E74" s="1"/>
      <c r="F74" s="1"/>
      <c r="G74" s="61" t="e">
        <f t="shared" si="13"/>
        <v>#DIV/0!</v>
      </c>
      <c r="H74" s="62" t="e">
        <f t="shared" si="14"/>
        <v>#DIV/0!</v>
      </c>
      <c r="I74" s="1"/>
    </row>
    <row r="75" spans="1:10" ht="15.75" thickBot="1" x14ac:dyDescent="0.3">
      <c r="A75" s="54">
        <v>20</v>
      </c>
      <c r="B75" s="65" t="s">
        <v>28</v>
      </c>
      <c r="C75" s="66" t="str">
        <f t="shared" si="15"/>
        <v xml:space="preserve">, </v>
      </c>
      <c r="D75" s="67">
        <f>IF(E75&gt;E74,2,IF(E75=E74,1,0))</f>
        <v>1</v>
      </c>
      <c r="E75" s="4"/>
      <c r="F75" s="56" t="str">
        <f>IF(F74="","",F74)</f>
        <v/>
      </c>
      <c r="G75" s="68" t="e">
        <f t="shared" si="13"/>
        <v>#VALUE!</v>
      </c>
      <c r="H75" s="69" t="e">
        <f t="shared" si="14"/>
        <v>#VALUE!</v>
      </c>
      <c r="I75" s="4"/>
    </row>
    <row r="76" spans="1:10" ht="15.75" customHeight="1" thickBot="1" x14ac:dyDescent="0.3">
      <c r="A76" s="106" t="s">
        <v>33</v>
      </c>
      <c r="B76" s="107"/>
      <c r="C76" s="97" t="s">
        <v>13</v>
      </c>
      <c r="D76" s="5" t="s">
        <v>14</v>
      </c>
      <c r="E76" s="5" t="s">
        <v>15</v>
      </c>
      <c r="F76" s="5" t="s">
        <v>16</v>
      </c>
      <c r="G76" s="5" t="s">
        <v>8</v>
      </c>
      <c r="H76" s="5" t="s">
        <v>17</v>
      </c>
      <c r="I76" s="5" t="s">
        <v>18</v>
      </c>
      <c r="J76" s="70" t="s">
        <v>23</v>
      </c>
    </row>
    <row r="77" spans="1:10" ht="15.75" thickBot="1" x14ac:dyDescent="0.3">
      <c r="A77" s="108"/>
      <c r="B77" s="109"/>
      <c r="C77" s="98" t="str">
        <f>$D$21</f>
        <v xml:space="preserve">, </v>
      </c>
      <c r="D77" s="2">
        <f t="shared" ref="D77:F81" si="26">SUMIF($C$56:$C$75,$C77,D$56:D$75)</f>
        <v>20</v>
      </c>
      <c r="E77" s="2">
        <f t="shared" si="26"/>
        <v>0</v>
      </c>
      <c r="F77" s="2">
        <f t="shared" si="26"/>
        <v>0</v>
      </c>
      <c r="G77" s="3" t="e">
        <f>TRUNC(E77/F77,3)</f>
        <v>#DIV/0!</v>
      </c>
      <c r="H77" s="3" t="e">
        <f t="array" ref="H77">MAX(IF(($C$56:$C$75=$C77),H$56:H$75))</f>
        <v>#DIV/0!</v>
      </c>
      <c r="I77" s="2">
        <f t="array" ref="I77">MAX(IF(($C$56:$C$75=$C77),I$56:I$75))</f>
        <v>0</v>
      </c>
      <c r="J77" s="71">
        <v>1</v>
      </c>
    </row>
    <row r="78" spans="1:10" ht="15.75" thickBot="1" x14ac:dyDescent="0.3">
      <c r="A78" s="108"/>
      <c r="B78" s="109"/>
      <c r="C78" s="98" t="str">
        <f>$D$18</f>
        <v xml:space="preserve">, </v>
      </c>
      <c r="D78" s="2">
        <f t="shared" si="26"/>
        <v>20</v>
      </c>
      <c r="E78" s="2">
        <f t="shared" si="26"/>
        <v>0</v>
      </c>
      <c r="F78" s="2">
        <f t="shared" si="26"/>
        <v>0</v>
      </c>
      <c r="G78" s="3" t="e">
        <f>TRUNC(E78/F78,3)</f>
        <v>#DIV/0!</v>
      </c>
      <c r="H78" s="3" t="e">
        <f t="array" ref="H78">MAX(IF(($C$56:$C$75=$C78),H$56:H$75))</f>
        <v>#DIV/0!</v>
      </c>
      <c r="I78" s="2">
        <f t="array" ref="I78">MAX(IF(($C$56:$C$75=$C78),I$56:I$75))</f>
        <v>0</v>
      </c>
      <c r="J78" s="71">
        <v>2</v>
      </c>
    </row>
    <row r="79" spans="1:10" ht="15.75" thickBot="1" x14ac:dyDescent="0.3">
      <c r="A79" s="108"/>
      <c r="B79" s="109"/>
      <c r="C79" s="98" t="str">
        <f>$D$19</f>
        <v xml:space="preserve">, </v>
      </c>
      <c r="D79" s="2">
        <f t="shared" si="26"/>
        <v>20</v>
      </c>
      <c r="E79" s="2">
        <f t="shared" si="26"/>
        <v>0</v>
      </c>
      <c r="F79" s="2">
        <f t="shared" si="26"/>
        <v>0</v>
      </c>
      <c r="G79" s="3" t="e">
        <f>TRUNC(E79/F79,3)</f>
        <v>#DIV/0!</v>
      </c>
      <c r="H79" s="3" t="e">
        <f t="array" ref="H79">MAX(IF(($C$56:$C$75=$C79),H$56:H$75))</f>
        <v>#DIV/0!</v>
      </c>
      <c r="I79" s="2">
        <f t="array" ref="I79">MAX(IF(($C$56:$C$75=$C79),I$56:I$75))</f>
        <v>0</v>
      </c>
      <c r="J79" s="71">
        <v>3</v>
      </c>
    </row>
    <row r="80" spans="1:10" ht="15.75" thickBot="1" x14ac:dyDescent="0.3">
      <c r="A80" s="108"/>
      <c r="B80" s="109"/>
      <c r="C80" s="98" t="str">
        <f>$D$20</f>
        <v xml:space="preserve">, </v>
      </c>
      <c r="D80" s="2">
        <f t="shared" si="26"/>
        <v>20</v>
      </c>
      <c r="E80" s="2">
        <f t="shared" si="26"/>
        <v>0</v>
      </c>
      <c r="F80" s="2">
        <f t="shared" si="26"/>
        <v>0</v>
      </c>
      <c r="G80" s="3" t="e">
        <f>TRUNC(E80/F80,3)</f>
        <v>#DIV/0!</v>
      </c>
      <c r="H80" s="3" t="e">
        <f t="array" ref="H80">MAX(IF(($C$56:$C$75=$C80),H$56:H$75))</f>
        <v>#DIV/0!</v>
      </c>
      <c r="I80" s="2">
        <f t="array" ref="I80">MAX(IF(($C$56:$C$75=$C80),I$56:I$75))</f>
        <v>0</v>
      </c>
      <c r="J80" s="71">
        <v>4</v>
      </c>
    </row>
    <row r="81" spans="1:10" ht="15.75" thickBot="1" x14ac:dyDescent="0.3">
      <c r="A81" s="110"/>
      <c r="B81" s="111"/>
      <c r="C81" s="98" t="str">
        <f>$D$17</f>
        <v xml:space="preserve">, </v>
      </c>
      <c r="D81" s="2">
        <f t="shared" si="26"/>
        <v>20</v>
      </c>
      <c r="E81" s="2">
        <f t="shared" si="26"/>
        <v>0</v>
      </c>
      <c r="F81" s="2">
        <f t="shared" si="26"/>
        <v>0</v>
      </c>
      <c r="G81" s="3" t="e">
        <f>TRUNC(E81/F81,3)</f>
        <v>#DIV/0!</v>
      </c>
      <c r="H81" s="3" t="e">
        <f t="array" ref="H81">MAX(IF(($C$56:$C$75=$C81),H$56:H$75))</f>
        <v>#DIV/0!</v>
      </c>
      <c r="I81" s="2">
        <f t="array" ref="I81">MAX(IF(($C$56:$C$75=$C81),I$56:I$75))</f>
        <v>0</v>
      </c>
      <c r="J81" s="72">
        <v>5</v>
      </c>
    </row>
    <row r="85" spans="1:10" x14ac:dyDescent="0.25">
      <c r="A85" s="103" t="s">
        <v>35</v>
      </c>
      <c r="B85" s="104"/>
      <c r="C85" s="104"/>
      <c r="D85" s="104"/>
      <c r="E85" s="104"/>
      <c r="F85" s="104"/>
      <c r="G85" s="104"/>
      <c r="H85" s="104"/>
      <c r="I85" s="104"/>
      <c r="J85" s="105"/>
    </row>
    <row r="86" spans="1:10" ht="15.75" thickBot="1" x14ac:dyDescent="0.3">
      <c r="A86" s="78" t="s">
        <v>13</v>
      </c>
      <c r="B86" s="78" t="s">
        <v>7</v>
      </c>
      <c r="C86" s="78" t="s">
        <v>36</v>
      </c>
      <c r="D86" s="78" t="s">
        <v>14</v>
      </c>
      <c r="E86" s="78" t="s">
        <v>15</v>
      </c>
      <c r="F86" s="78" t="s">
        <v>16</v>
      </c>
      <c r="G86" s="78" t="s">
        <v>8</v>
      </c>
      <c r="H86" s="78" t="s">
        <v>17</v>
      </c>
      <c r="I86" s="78" t="s">
        <v>18</v>
      </c>
      <c r="J86" s="73" t="s">
        <v>37</v>
      </c>
    </row>
    <row r="87" spans="1:10" ht="15.75" thickBot="1" x14ac:dyDescent="0.3">
      <c r="A87" s="79" t="str">
        <f>$D$12</f>
        <v xml:space="preserve">, </v>
      </c>
      <c r="B87" s="79" t="str">
        <f t="shared" ref="B87:B96" si="27">VLOOKUP(A87,$D$12:$F$21,3,0)</f>
        <v>A</v>
      </c>
      <c r="C87" s="79">
        <f t="shared" ref="C87:C96" si="28">IF($B87="A",VLOOKUP($A87,$C$47:$J$51,8,0),VLOOKUP($A87,$C$77:$J$81,8,0))</f>
        <v>1</v>
      </c>
      <c r="D87" s="79">
        <f t="shared" ref="D87:D96" si="29">IF($B87="A",VLOOKUP($A87,$C$47:$J$51,2,0),VLOOKUP($A87,$C$77:$J$81,2,0))</f>
        <v>20</v>
      </c>
      <c r="E87" s="79">
        <f t="shared" ref="E87:E96" si="30">IF($B87="A",VLOOKUP($A87,$C$47:$J$51,3,0),VLOOKUP($A87,$C$77:$J$81,3,0))</f>
        <v>0</v>
      </c>
      <c r="F87" s="79">
        <f t="shared" ref="F87:F96" si="31">IF($B87="A",VLOOKUP($A87,$C$47:$J$51,4,0),VLOOKUP($A87,$C$77:$J$81,4,0))</f>
        <v>0</v>
      </c>
      <c r="G87" s="80" t="e">
        <f t="shared" ref="G87:G96" si="32">TRUNC(E87/F87,3)</f>
        <v>#DIV/0!</v>
      </c>
      <c r="H87" s="80" t="e">
        <f t="shared" ref="H87:H96" si="33">IF($B87="A",VLOOKUP($A87,$C$47:$J$51,6,0),VLOOKUP($A87,$C$77:$J$81,6,0))</f>
        <v>#DIV/0!</v>
      </c>
      <c r="I87" s="81">
        <f t="shared" ref="I87:I96" si="34">IF($B87="A",VLOOKUP($A87,$C$47:$J$51,7,0),VLOOKUP($A87,$C$77:$J$81,7,0))</f>
        <v>0</v>
      </c>
      <c r="J87" s="74">
        <v>1</v>
      </c>
    </row>
    <row r="88" spans="1:10" ht="15.75" thickBot="1" x14ac:dyDescent="0.3">
      <c r="A88" s="79" t="str">
        <f>$D$21</f>
        <v xml:space="preserve">, </v>
      </c>
      <c r="B88" s="79" t="str">
        <f t="shared" si="27"/>
        <v>A</v>
      </c>
      <c r="C88" s="79">
        <f t="shared" si="28"/>
        <v>1</v>
      </c>
      <c r="D88" s="79">
        <f t="shared" si="29"/>
        <v>20</v>
      </c>
      <c r="E88" s="79">
        <f t="shared" si="30"/>
        <v>0</v>
      </c>
      <c r="F88" s="79">
        <f t="shared" si="31"/>
        <v>0</v>
      </c>
      <c r="G88" s="80" t="e">
        <f t="shared" si="32"/>
        <v>#DIV/0!</v>
      </c>
      <c r="H88" s="80" t="e">
        <f t="shared" si="33"/>
        <v>#DIV/0!</v>
      </c>
      <c r="I88" s="81">
        <f t="shared" si="34"/>
        <v>0</v>
      </c>
      <c r="J88" s="74">
        <v>2</v>
      </c>
    </row>
    <row r="89" spans="1:10" ht="15.75" thickBot="1" x14ac:dyDescent="0.3">
      <c r="A89" s="79" t="str">
        <f>$D$18</f>
        <v xml:space="preserve">, </v>
      </c>
      <c r="B89" s="79" t="str">
        <f t="shared" si="27"/>
        <v>A</v>
      </c>
      <c r="C89" s="79">
        <f t="shared" si="28"/>
        <v>1</v>
      </c>
      <c r="D89" s="79">
        <f t="shared" si="29"/>
        <v>20</v>
      </c>
      <c r="E89" s="79">
        <f t="shared" si="30"/>
        <v>0</v>
      </c>
      <c r="F89" s="79">
        <f t="shared" si="31"/>
        <v>0</v>
      </c>
      <c r="G89" s="80" t="e">
        <f t="shared" si="32"/>
        <v>#DIV/0!</v>
      </c>
      <c r="H89" s="80" t="e">
        <f t="shared" si="33"/>
        <v>#DIV/0!</v>
      </c>
      <c r="I89" s="81">
        <f t="shared" si="34"/>
        <v>0</v>
      </c>
      <c r="J89" s="74">
        <v>3</v>
      </c>
    </row>
    <row r="90" spans="1:10" ht="15.75" thickBot="1" x14ac:dyDescent="0.3">
      <c r="A90" s="79" t="str">
        <f>$D$15</f>
        <v xml:space="preserve">, </v>
      </c>
      <c r="B90" s="79" t="str">
        <f t="shared" si="27"/>
        <v>A</v>
      </c>
      <c r="C90" s="79">
        <f t="shared" si="28"/>
        <v>1</v>
      </c>
      <c r="D90" s="79">
        <f t="shared" si="29"/>
        <v>20</v>
      </c>
      <c r="E90" s="79">
        <f t="shared" si="30"/>
        <v>0</v>
      </c>
      <c r="F90" s="79">
        <f t="shared" si="31"/>
        <v>0</v>
      </c>
      <c r="G90" s="80" t="e">
        <f t="shared" si="32"/>
        <v>#DIV/0!</v>
      </c>
      <c r="H90" s="80" t="e">
        <f t="shared" si="33"/>
        <v>#DIV/0!</v>
      </c>
      <c r="I90" s="81">
        <f t="shared" si="34"/>
        <v>0</v>
      </c>
      <c r="J90" s="74">
        <v>4</v>
      </c>
    </row>
    <row r="91" spans="1:10" ht="15.75" thickBot="1" x14ac:dyDescent="0.3">
      <c r="A91" s="79" t="str">
        <f>$D$19</f>
        <v xml:space="preserve">, </v>
      </c>
      <c r="B91" s="79" t="str">
        <f t="shared" si="27"/>
        <v>A</v>
      </c>
      <c r="C91" s="79">
        <f t="shared" si="28"/>
        <v>1</v>
      </c>
      <c r="D91" s="79">
        <f t="shared" si="29"/>
        <v>20</v>
      </c>
      <c r="E91" s="79">
        <f t="shared" si="30"/>
        <v>0</v>
      </c>
      <c r="F91" s="79">
        <f t="shared" si="31"/>
        <v>0</v>
      </c>
      <c r="G91" s="80" t="e">
        <f t="shared" si="32"/>
        <v>#DIV/0!</v>
      </c>
      <c r="H91" s="80" t="e">
        <f t="shared" si="33"/>
        <v>#DIV/0!</v>
      </c>
      <c r="I91" s="81">
        <f t="shared" si="34"/>
        <v>0</v>
      </c>
      <c r="J91" s="74">
        <v>5</v>
      </c>
    </row>
    <row r="92" spans="1:10" ht="15.75" thickBot="1" x14ac:dyDescent="0.3">
      <c r="A92" s="79" t="str">
        <f>$D$14</f>
        <v xml:space="preserve">, </v>
      </c>
      <c r="B92" s="79" t="str">
        <f t="shared" si="27"/>
        <v>A</v>
      </c>
      <c r="C92" s="79">
        <f t="shared" si="28"/>
        <v>1</v>
      </c>
      <c r="D92" s="79">
        <f t="shared" si="29"/>
        <v>20</v>
      </c>
      <c r="E92" s="79">
        <f t="shared" si="30"/>
        <v>0</v>
      </c>
      <c r="F92" s="79">
        <f t="shared" si="31"/>
        <v>0</v>
      </c>
      <c r="G92" s="80" t="e">
        <f t="shared" si="32"/>
        <v>#DIV/0!</v>
      </c>
      <c r="H92" s="80" t="e">
        <f t="shared" si="33"/>
        <v>#DIV/0!</v>
      </c>
      <c r="I92" s="81">
        <f t="shared" si="34"/>
        <v>0</v>
      </c>
      <c r="J92" s="74">
        <v>6</v>
      </c>
    </row>
    <row r="93" spans="1:10" ht="15.75" thickBot="1" x14ac:dyDescent="0.3">
      <c r="A93" s="79" t="str">
        <f>$D$13</f>
        <v xml:space="preserve">, </v>
      </c>
      <c r="B93" s="79" t="str">
        <f t="shared" si="27"/>
        <v>A</v>
      </c>
      <c r="C93" s="79">
        <f t="shared" si="28"/>
        <v>1</v>
      </c>
      <c r="D93" s="79">
        <f t="shared" si="29"/>
        <v>20</v>
      </c>
      <c r="E93" s="79">
        <f t="shared" si="30"/>
        <v>0</v>
      </c>
      <c r="F93" s="79">
        <f t="shared" si="31"/>
        <v>0</v>
      </c>
      <c r="G93" s="80" t="e">
        <f t="shared" si="32"/>
        <v>#DIV/0!</v>
      </c>
      <c r="H93" s="80" t="e">
        <f t="shared" si="33"/>
        <v>#DIV/0!</v>
      </c>
      <c r="I93" s="81">
        <f t="shared" si="34"/>
        <v>0</v>
      </c>
      <c r="J93" s="74">
        <v>7</v>
      </c>
    </row>
    <row r="94" spans="1:10" ht="15.75" thickBot="1" x14ac:dyDescent="0.3">
      <c r="A94" s="79" t="str">
        <f>$D$20</f>
        <v xml:space="preserve">, </v>
      </c>
      <c r="B94" s="79" t="str">
        <f t="shared" si="27"/>
        <v>A</v>
      </c>
      <c r="C94" s="79">
        <f t="shared" si="28"/>
        <v>1</v>
      </c>
      <c r="D94" s="79">
        <f t="shared" si="29"/>
        <v>20</v>
      </c>
      <c r="E94" s="79">
        <f t="shared" si="30"/>
        <v>0</v>
      </c>
      <c r="F94" s="79">
        <f t="shared" si="31"/>
        <v>0</v>
      </c>
      <c r="G94" s="80" t="e">
        <f t="shared" si="32"/>
        <v>#DIV/0!</v>
      </c>
      <c r="H94" s="80" t="e">
        <f t="shared" si="33"/>
        <v>#DIV/0!</v>
      </c>
      <c r="I94" s="81">
        <f t="shared" si="34"/>
        <v>0</v>
      </c>
      <c r="J94" s="74">
        <v>8</v>
      </c>
    </row>
    <row r="95" spans="1:10" ht="15.75" thickBot="1" x14ac:dyDescent="0.3">
      <c r="A95" s="79" t="str">
        <f>$D$17</f>
        <v xml:space="preserve">, </v>
      </c>
      <c r="B95" s="79" t="str">
        <f t="shared" si="27"/>
        <v>A</v>
      </c>
      <c r="C95" s="79">
        <f t="shared" si="28"/>
        <v>1</v>
      </c>
      <c r="D95" s="79">
        <f t="shared" si="29"/>
        <v>20</v>
      </c>
      <c r="E95" s="79">
        <f t="shared" si="30"/>
        <v>0</v>
      </c>
      <c r="F95" s="79">
        <f t="shared" si="31"/>
        <v>0</v>
      </c>
      <c r="G95" s="80" t="e">
        <f t="shared" si="32"/>
        <v>#DIV/0!</v>
      </c>
      <c r="H95" s="80" t="e">
        <f t="shared" si="33"/>
        <v>#DIV/0!</v>
      </c>
      <c r="I95" s="81">
        <f t="shared" si="34"/>
        <v>0</v>
      </c>
      <c r="J95" s="75">
        <v>9</v>
      </c>
    </row>
    <row r="96" spans="1:10" ht="15.75" thickBot="1" x14ac:dyDescent="0.3">
      <c r="A96" s="79" t="str">
        <f>$D$16</f>
        <v xml:space="preserve">, </v>
      </c>
      <c r="B96" s="79" t="str">
        <f t="shared" si="27"/>
        <v>A</v>
      </c>
      <c r="C96" s="79">
        <f t="shared" si="28"/>
        <v>1</v>
      </c>
      <c r="D96" s="79">
        <f t="shared" si="29"/>
        <v>20</v>
      </c>
      <c r="E96" s="79">
        <f t="shared" si="30"/>
        <v>0</v>
      </c>
      <c r="F96" s="79">
        <f t="shared" si="31"/>
        <v>0</v>
      </c>
      <c r="G96" s="80" t="e">
        <f t="shared" si="32"/>
        <v>#DIV/0!</v>
      </c>
      <c r="H96" s="80" t="e">
        <f t="shared" si="33"/>
        <v>#DIV/0!</v>
      </c>
      <c r="I96" s="81">
        <f t="shared" si="34"/>
        <v>0</v>
      </c>
      <c r="J96" s="75">
        <v>10</v>
      </c>
    </row>
    <row r="99" spans="1:10" x14ac:dyDescent="0.25">
      <c r="A99" s="103" t="s">
        <v>38</v>
      </c>
      <c r="B99" s="104"/>
      <c r="C99" s="104"/>
      <c r="D99" s="104"/>
      <c r="E99" s="104"/>
      <c r="F99" s="104"/>
      <c r="G99" s="104"/>
      <c r="H99" s="104"/>
      <c r="I99" s="104"/>
      <c r="J99" s="105"/>
    </row>
    <row r="100" spans="1:10" ht="15.75" thickBot="1" x14ac:dyDescent="0.3">
      <c r="A100" s="47" t="s">
        <v>31</v>
      </c>
      <c r="B100" s="47" t="s">
        <v>12</v>
      </c>
      <c r="C100" s="47" t="s">
        <v>13</v>
      </c>
      <c r="D100" s="47" t="s">
        <v>14</v>
      </c>
      <c r="E100" s="48" t="s">
        <v>15</v>
      </c>
      <c r="F100" s="48" t="s">
        <v>16</v>
      </c>
      <c r="G100" s="47" t="s">
        <v>8</v>
      </c>
      <c r="H100" s="47" t="s">
        <v>17</v>
      </c>
      <c r="I100" s="48" t="s">
        <v>18</v>
      </c>
      <c r="J100" s="48" t="s">
        <v>48</v>
      </c>
    </row>
    <row r="101" spans="1:10" ht="15.75" thickBot="1" x14ac:dyDescent="0.3">
      <c r="A101" s="51">
        <v>21</v>
      </c>
      <c r="B101" s="51" t="s">
        <v>39</v>
      </c>
      <c r="C101" s="51" t="str">
        <f>$A$87</f>
        <v xml:space="preserve">, </v>
      </c>
      <c r="D101" s="49">
        <f>IF(E101&gt;E102,2,IF(E101&lt;E102,0,IF(J101&gt;J102,2,0)))</f>
        <v>0</v>
      </c>
      <c r="E101" s="1"/>
      <c r="F101" s="1"/>
      <c r="G101" s="52" t="e">
        <f t="shared" ref="G101:G102" si="35">TRUNC(E101/F101,3)</f>
        <v>#DIV/0!</v>
      </c>
      <c r="H101" s="53" t="str">
        <f t="shared" ref="H101:H102" si="36">IF(D101&gt;0,G101,"-,---")</f>
        <v>-,---</v>
      </c>
      <c r="I101" s="1"/>
      <c r="J101" s="1"/>
    </row>
    <row r="102" spans="1:10" ht="15.75" thickBot="1" x14ac:dyDescent="0.3">
      <c r="A102" s="54">
        <v>21</v>
      </c>
      <c r="B102" s="54" t="s">
        <v>40</v>
      </c>
      <c r="C102" s="54" t="str">
        <f>$A$94</f>
        <v xml:space="preserve">, </v>
      </c>
      <c r="D102" s="55" t="b">
        <f>IF(E102&gt;E101,2,IF(E102&lt;E101,0,IF(J102&gt;J101,2,IF(J102&lt;J101,0))))</f>
        <v>0</v>
      </c>
      <c r="E102" s="1"/>
      <c r="F102" s="76" t="str">
        <f>IF(F101="","",F101)</f>
        <v/>
      </c>
      <c r="G102" s="57" t="e">
        <f t="shared" si="35"/>
        <v>#VALUE!</v>
      </c>
      <c r="H102" s="58" t="e">
        <f t="shared" si="36"/>
        <v>#VALUE!</v>
      </c>
      <c r="I102" s="1"/>
      <c r="J102" s="1"/>
    </row>
    <row r="103" spans="1:10" ht="15.75" thickBot="1" x14ac:dyDescent="0.3">
      <c r="A103" s="51">
        <v>22</v>
      </c>
      <c r="B103" s="51" t="s">
        <v>41</v>
      </c>
      <c r="C103" s="51" t="str">
        <f>$A$88</f>
        <v xml:space="preserve">, </v>
      </c>
      <c r="D103" s="49">
        <f>IF(E103&gt;E104,2,IF(E103&lt;E104,0,IF(J103&gt;J104,2,0)))</f>
        <v>0</v>
      </c>
      <c r="E103" s="1"/>
      <c r="F103" s="1"/>
      <c r="G103" s="52" t="e">
        <f t="shared" ref="G103:G108" si="37">TRUNC(E103/F103,3)</f>
        <v>#DIV/0!</v>
      </c>
      <c r="H103" s="53" t="str">
        <f t="shared" ref="H103:H108" si="38">IF(D103&gt;0,G103,"-,---")</f>
        <v>-,---</v>
      </c>
      <c r="I103" s="1"/>
      <c r="J103" s="1"/>
    </row>
    <row r="104" spans="1:10" ht="15.75" thickBot="1" x14ac:dyDescent="0.3">
      <c r="A104" s="54">
        <v>22</v>
      </c>
      <c r="B104" s="54" t="s">
        <v>42</v>
      </c>
      <c r="C104" s="54" t="str">
        <f>$A$93</f>
        <v xml:space="preserve">, </v>
      </c>
      <c r="D104" s="55" t="b">
        <f>IF(E104&gt;E103,2,IF(E104&lt;E103,0,IF(J104&gt;J103,2,IF(J104&lt;J103,0))))</f>
        <v>0</v>
      </c>
      <c r="E104" s="1"/>
      <c r="F104" s="76" t="str">
        <f>IF(F103="","",F103)</f>
        <v/>
      </c>
      <c r="G104" s="57" t="e">
        <f t="shared" si="37"/>
        <v>#VALUE!</v>
      </c>
      <c r="H104" s="58" t="e">
        <f t="shared" si="38"/>
        <v>#VALUE!</v>
      </c>
      <c r="I104" s="1"/>
      <c r="J104" s="1"/>
    </row>
    <row r="105" spans="1:10" ht="15.75" thickBot="1" x14ac:dyDescent="0.3">
      <c r="A105" s="51">
        <v>23</v>
      </c>
      <c r="B105" s="51" t="s">
        <v>43</v>
      </c>
      <c r="C105" s="51" t="str">
        <f>$A$89</f>
        <v xml:space="preserve">, </v>
      </c>
      <c r="D105" s="49">
        <f>IF(E105&gt;E106,2,IF(E105&lt;E106,0,IF(J105&gt;J106,2,0)))</f>
        <v>0</v>
      </c>
      <c r="E105" s="1"/>
      <c r="F105" s="1"/>
      <c r="G105" s="52" t="e">
        <f t="shared" si="37"/>
        <v>#DIV/0!</v>
      </c>
      <c r="H105" s="53" t="str">
        <f t="shared" si="38"/>
        <v>-,---</v>
      </c>
      <c r="I105" s="1"/>
      <c r="J105" s="1"/>
    </row>
    <row r="106" spans="1:10" ht="15.75" thickBot="1" x14ac:dyDescent="0.3">
      <c r="A106" s="54">
        <v>23</v>
      </c>
      <c r="B106" s="54" t="s">
        <v>44</v>
      </c>
      <c r="C106" s="54" t="str">
        <f>$A$92</f>
        <v xml:space="preserve">, </v>
      </c>
      <c r="D106" s="55" t="b">
        <f>IF(E106&gt;E105,2,IF(E106&lt;E105,0,IF(J106&gt;J105,2,IF(J106&lt;J105,0))))</f>
        <v>0</v>
      </c>
      <c r="E106" s="1"/>
      <c r="F106" s="76" t="str">
        <f>IF(F105="","",F105)</f>
        <v/>
      </c>
      <c r="G106" s="57" t="e">
        <f t="shared" si="37"/>
        <v>#VALUE!</v>
      </c>
      <c r="H106" s="58" t="e">
        <f t="shared" si="38"/>
        <v>#VALUE!</v>
      </c>
      <c r="I106" s="1"/>
      <c r="J106" s="1"/>
    </row>
    <row r="107" spans="1:10" ht="15.75" thickBot="1" x14ac:dyDescent="0.3">
      <c r="A107" s="51">
        <v>24</v>
      </c>
      <c r="B107" s="51" t="s">
        <v>45</v>
      </c>
      <c r="C107" s="51" t="str">
        <f>$A$90</f>
        <v xml:space="preserve">, </v>
      </c>
      <c r="D107" s="49">
        <f>IF(E107&gt;E108,2,IF(E107&lt;E108,0,IF(J107&gt;J108,2,0)))</f>
        <v>0</v>
      </c>
      <c r="E107" s="1"/>
      <c r="F107" s="1"/>
      <c r="G107" s="52" t="e">
        <f t="shared" si="37"/>
        <v>#DIV/0!</v>
      </c>
      <c r="H107" s="53" t="str">
        <f t="shared" si="38"/>
        <v>-,---</v>
      </c>
      <c r="I107" s="1"/>
      <c r="J107" s="1"/>
    </row>
    <row r="108" spans="1:10" ht="15.75" thickBot="1" x14ac:dyDescent="0.3">
      <c r="A108" s="54">
        <v>24</v>
      </c>
      <c r="B108" s="54" t="s">
        <v>46</v>
      </c>
      <c r="C108" s="54" t="str">
        <f>$A$91</f>
        <v xml:space="preserve">, </v>
      </c>
      <c r="D108" s="55" t="b">
        <f>IF(E108&gt;E107,2,IF(E108&lt;E107,0,IF(J108&gt;J107,2,IF(J108&lt;J107,0))))</f>
        <v>0</v>
      </c>
      <c r="E108" s="1"/>
      <c r="F108" s="76" t="str">
        <f>IF(F107="","",F107)</f>
        <v/>
      </c>
      <c r="G108" s="57" t="e">
        <f t="shared" si="37"/>
        <v>#VALUE!</v>
      </c>
      <c r="H108" s="58" t="e">
        <f t="shared" si="38"/>
        <v>#VALUE!</v>
      </c>
      <c r="I108" s="1"/>
      <c r="J108" s="1"/>
    </row>
    <row r="111" spans="1:10" x14ac:dyDescent="0.25">
      <c r="B111" s="103" t="s">
        <v>49</v>
      </c>
      <c r="C111" s="104"/>
      <c r="D111" s="104"/>
      <c r="E111" s="104"/>
      <c r="F111" s="104"/>
      <c r="G111" s="104"/>
      <c r="H111" s="104"/>
      <c r="I111" s="104"/>
      <c r="J111" s="105"/>
    </row>
    <row r="112" spans="1:10" ht="15.75" thickBot="1" x14ac:dyDescent="0.3">
      <c r="B112" s="78" t="s">
        <v>13</v>
      </c>
      <c r="C112" s="78" t="s">
        <v>50</v>
      </c>
      <c r="D112" s="78" t="s">
        <v>14</v>
      </c>
      <c r="E112" s="78" t="s">
        <v>15</v>
      </c>
      <c r="F112" s="78" t="s">
        <v>16</v>
      </c>
      <c r="G112" s="78" t="s">
        <v>8</v>
      </c>
      <c r="H112" s="78" t="s">
        <v>17</v>
      </c>
      <c r="I112" s="78" t="s">
        <v>18</v>
      </c>
      <c r="J112" s="73" t="s">
        <v>37</v>
      </c>
    </row>
    <row r="113" spans="1:10" ht="15.75" thickBot="1" x14ac:dyDescent="0.3">
      <c r="B113" s="79" t="str">
        <f>$A$87</f>
        <v xml:space="preserve">, </v>
      </c>
      <c r="C113" s="79">
        <f t="shared" ref="C113:C120" si="39">VLOOKUP(B113,$C$101:$D$108,2,0)</f>
        <v>0</v>
      </c>
      <c r="D113" s="79">
        <f t="shared" ref="D113:D120" si="40">VLOOKUP($B113,$A$87:$I$96,4,0)+VLOOKUP($B113,$C$101:$I$108,2,0)</f>
        <v>20</v>
      </c>
      <c r="E113" s="79">
        <f t="shared" ref="E113:E120" si="41">VLOOKUP($B113,$A$87:$I$96,5,0)+VLOOKUP($B113,$C$101:$I$108,3,0)</f>
        <v>0</v>
      </c>
      <c r="F113" s="79">
        <f t="shared" ref="F113:F120" si="42">VLOOKUP($B113,$A$87:$I$96,6,0)+VLOOKUP($B113,$C$101:$I$108,4,0)</f>
        <v>0</v>
      </c>
      <c r="G113" s="80" t="e">
        <f t="shared" ref="G113:G120" si="43">TRUNC(E113/F113,3)</f>
        <v>#DIV/0!</v>
      </c>
      <c r="H113" s="80" t="e">
        <f t="array" ref="H113">MAX(IF($A$87:$A$96=$B113,H$87:H$96),IF($C$101:$C$108=$B113,H$101:H$108))</f>
        <v>#DIV/0!</v>
      </c>
      <c r="I113" s="81">
        <f t="array" ref="I113">MAX(IF($A$87:$A$96=$B113,I$87:I$96),IF($C$101:$C$108=$B113,I$101:I$108))</f>
        <v>0</v>
      </c>
      <c r="J113" s="74">
        <v>1</v>
      </c>
    </row>
    <row r="114" spans="1:10" ht="15.75" thickBot="1" x14ac:dyDescent="0.3">
      <c r="B114" s="79" t="str">
        <f>$A$91</f>
        <v xml:space="preserve">, </v>
      </c>
      <c r="C114" s="79">
        <f t="shared" si="39"/>
        <v>0</v>
      </c>
      <c r="D114" s="79">
        <f t="shared" si="40"/>
        <v>20</v>
      </c>
      <c r="E114" s="79">
        <f t="shared" si="41"/>
        <v>0</v>
      </c>
      <c r="F114" s="79">
        <f t="shared" si="42"/>
        <v>0</v>
      </c>
      <c r="G114" s="80" t="e">
        <f t="shared" si="43"/>
        <v>#DIV/0!</v>
      </c>
      <c r="H114" s="80" t="e">
        <f t="array" ref="H114">MAX(IF($A$87:$A$96=$B114,H$87:H$96),IF($C$101:$C$108=$B114,H$101:H$108))</f>
        <v>#DIV/0!</v>
      </c>
      <c r="I114" s="81">
        <f t="array" ref="I114">MAX(IF($A$87:$A$96=$B114,I$87:I$96),IF($C$101:$C$108=$B114,I$101:I$108))</f>
        <v>0</v>
      </c>
      <c r="J114" s="74">
        <v>2</v>
      </c>
    </row>
    <row r="115" spans="1:10" ht="15.75" thickBot="1" x14ac:dyDescent="0.3">
      <c r="B115" s="79" t="str">
        <f>$A$92</f>
        <v xml:space="preserve">, </v>
      </c>
      <c r="C115" s="79">
        <f t="shared" si="39"/>
        <v>0</v>
      </c>
      <c r="D115" s="79">
        <f t="shared" si="40"/>
        <v>20</v>
      </c>
      <c r="E115" s="79">
        <f t="shared" si="41"/>
        <v>0</v>
      </c>
      <c r="F115" s="79">
        <f t="shared" si="42"/>
        <v>0</v>
      </c>
      <c r="G115" s="80" t="e">
        <f t="shared" si="43"/>
        <v>#DIV/0!</v>
      </c>
      <c r="H115" s="80" t="e">
        <f t="array" ref="H115">MAX(IF($A$87:$A$96=$B115,H$87:H$96),IF($C$101:$C$108=$B115,H$101:H$108))</f>
        <v>#DIV/0!</v>
      </c>
      <c r="I115" s="81">
        <f t="array" ref="I115">MAX(IF($A$87:$A$96=$B115,I$87:I$96),IF($C$101:$C$108=$B115,I$101:I$108))</f>
        <v>0</v>
      </c>
      <c r="J115" s="74">
        <v>3</v>
      </c>
    </row>
    <row r="116" spans="1:10" ht="15.75" thickBot="1" x14ac:dyDescent="0.3">
      <c r="B116" s="79" t="str">
        <f>$A$93</f>
        <v xml:space="preserve">, </v>
      </c>
      <c r="C116" s="79">
        <f t="shared" si="39"/>
        <v>0</v>
      </c>
      <c r="D116" s="79">
        <f t="shared" si="40"/>
        <v>20</v>
      </c>
      <c r="E116" s="79">
        <f t="shared" si="41"/>
        <v>0</v>
      </c>
      <c r="F116" s="79">
        <f t="shared" si="42"/>
        <v>0</v>
      </c>
      <c r="G116" s="80" t="e">
        <f t="shared" si="43"/>
        <v>#DIV/0!</v>
      </c>
      <c r="H116" s="80" t="e">
        <f t="array" ref="H116">MAX(IF($A$87:$A$96=$B116,H$87:H$96),IF($C$101:$C$108=$B116,H$101:H$108))</f>
        <v>#DIV/0!</v>
      </c>
      <c r="I116" s="81">
        <f t="array" ref="I116">MAX(IF($A$87:$A$96=$B116,I$87:I$96),IF($C$101:$C$108=$B116,I$101:I$108))</f>
        <v>0</v>
      </c>
      <c r="J116" s="74">
        <v>4</v>
      </c>
    </row>
    <row r="117" spans="1:10" ht="15.75" thickBot="1" x14ac:dyDescent="0.3">
      <c r="B117" s="79" t="str">
        <f>$A$88</f>
        <v xml:space="preserve">, </v>
      </c>
      <c r="C117" s="79">
        <f t="shared" si="39"/>
        <v>0</v>
      </c>
      <c r="D117" s="79">
        <f t="shared" si="40"/>
        <v>20</v>
      </c>
      <c r="E117" s="79">
        <f t="shared" si="41"/>
        <v>0</v>
      </c>
      <c r="F117" s="79">
        <f t="shared" si="42"/>
        <v>0</v>
      </c>
      <c r="G117" s="80" t="e">
        <f t="shared" si="43"/>
        <v>#DIV/0!</v>
      </c>
      <c r="H117" s="80" t="e">
        <f t="array" ref="H117">MAX(IF($A$87:$A$96=$B117,H$87:H$96),IF($C$101:$C$108=$B117,H$101:H$108))</f>
        <v>#DIV/0!</v>
      </c>
      <c r="I117" s="81">
        <f t="array" ref="I117">MAX(IF($A$87:$A$96=$B117,I$87:I$96),IF($C$101:$C$108=$B117,I$101:I$108))</f>
        <v>0</v>
      </c>
      <c r="J117" s="74">
        <v>5</v>
      </c>
    </row>
    <row r="118" spans="1:10" ht="15.75" thickBot="1" x14ac:dyDescent="0.3">
      <c r="B118" s="79" t="str">
        <f>$A$89</f>
        <v xml:space="preserve">, </v>
      </c>
      <c r="C118" s="79">
        <f t="shared" si="39"/>
        <v>0</v>
      </c>
      <c r="D118" s="79">
        <f t="shared" si="40"/>
        <v>20</v>
      </c>
      <c r="E118" s="79">
        <f t="shared" si="41"/>
        <v>0</v>
      </c>
      <c r="F118" s="79">
        <f t="shared" si="42"/>
        <v>0</v>
      </c>
      <c r="G118" s="80" t="e">
        <f t="shared" si="43"/>
        <v>#DIV/0!</v>
      </c>
      <c r="H118" s="80" t="e">
        <f t="array" ref="H118">MAX(IF($A$87:$A$96=$B118,H$87:H$96),IF($C$101:$C$108=$B118,H$101:H$108))</f>
        <v>#DIV/0!</v>
      </c>
      <c r="I118" s="81">
        <f t="array" ref="I118">MAX(IF($A$87:$A$96=$B118,I$87:I$96),IF($C$101:$C$108=$B118,I$101:I$108))</f>
        <v>0</v>
      </c>
      <c r="J118" s="74">
        <v>6</v>
      </c>
    </row>
    <row r="119" spans="1:10" ht="15.75" thickBot="1" x14ac:dyDescent="0.3">
      <c r="B119" s="79" t="str">
        <f>$A$90</f>
        <v xml:space="preserve">, </v>
      </c>
      <c r="C119" s="79">
        <f t="shared" si="39"/>
        <v>0</v>
      </c>
      <c r="D119" s="79">
        <f t="shared" si="40"/>
        <v>20</v>
      </c>
      <c r="E119" s="79">
        <f t="shared" si="41"/>
        <v>0</v>
      </c>
      <c r="F119" s="79">
        <f t="shared" si="42"/>
        <v>0</v>
      </c>
      <c r="G119" s="80" t="e">
        <f t="shared" si="43"/>
        <v>#DIV/0!</v>
      </c>
      <c r="H119" s="80" t="e">
        <f t="array" ref="H119">MAX(IF($A$87:$A$96=$B119,H$87:H$96),IF($C$101:$C$108=$B119,H$101:H$108))</f>
        <v>#DIV/0!</v>
      </c>
      <c r="I119" s="81">
        <f t="array" ref="I119">MAX(IF($A$87:$A$96=$B119,I$87:I$96),IF($C$101:$C$108=$B119,I$101:I$108))</f>
        <v>0</v>
      </c>
      <c r="J119" s="74">
        <v>7</v>
      </c>
    </row>
    <row r="120" spans="1:10" ht="15.75" thickBot="1" x14ac:dyDescent="0.3">
      <c r="B120" s="79" t="str">
        <f>$A$94</f>
        <v xml:space="preserve">, </v>
      </c>
      <c r="C120" s="79">
        <f t="shared" si="39"/>
        <v>0</v>
      </c>
      <c r="D120" s="79">
        <f t="shared" si="40"/>
        <v>20</v>
      </c>
      <c r="E120" s="79">
        <f t="shared" si="41"/>
        <v>0</v>
      </c>
      <c r="F120" s="79">
        <f t="shared" si="42"/>
        <v>0</v>
      </c>
      <c r="G120" s="80" t="e">
        <f t="shared" si="43"/>
        <v>#DIV/0!</v>
      </c>
      <c r="H120" s="80" t="e">
        <f t="array" ref="H120">MAX(IF($A$87:$A$96=$B120,H$87:H$96),IF($C$101:$C$108=$B120,H$101:H$108))</f>
        <v>#DIV/0!</v>
      </c>
      <c r="I120" s="81">
        <f t="array" ref="I120">MAX(IF($A$87:$A$96=$B120,I$87:I$96),IF($C$101:$C$108=$B120,I$101:I$108))</f>
        <v>0</v>
      </c>
      <c r="J120" s="74">
        <v>8</v>
      </c>
    </row>
    <row r="123" spans="1:10" x14ac:dyDescent="0.25">
      <c r="A123" s="103" t="s">
        <v>47</v>
      </c>
      <c r="B123" s="104"/>
      <c r="C123" s="104"/>
      <c r="D123" s="104"/>
      <c r="E123" s="104"/>
      <c r="F123" s="104"/>
      <c r="G123" s="104"/>
      <c r="H123" s="104"/>
      <c r="I123" s="104"/>
      <c r="J123" s="105"/>
    </row>
    <row r="124" spans="1:10" ht="15.75" thickBot="1" x14ac:dyDescent="0.3">
      <c r="A124" s="47" t="s">
        <v>31</v>
      </c>
      <c r="B124" s="47" t="s">
        <v>12</v>
      </c>
      <c r="C124" s="47" t="s">
        <v>13</v>
      </c>
      <c r="D124" s="47" t="s">
        <v>14</v>
      </c>
      <c r="E124" s="48" t="s">
        <v>15</v>
      </c>
      <c r="F124" s="48" t="s">
        <v>16</v>
      </c>
      <c r="G124" s="47" t="s">
        <v>8</v>
      </c>
      <c r="H124" s="47" t="s">
        <v>17</v>
      </c>
      <c r="I124" s="48" t="s">
        <v>18</v>
      </c>
      <c r="J124" s="48" t="s">
        <v>48</v>
      </c>
    </row>
    <row r="125" spans="1:10" ht="15.75" thickBot="1" x14ac:dyDescent="0.3">
      <c r="A125" s="51">
        <v>25</v>
      </c>
      <c r="B125" s="51" t="s">
        <v>71</v>
      </c>
      <c r="C125" s="51" t="str">
        <f>IF(D101=2,C101,C102)</f>
        <v xml:space="preserve">, </v>
      </c>
      <c r="D125" s="49">
        <f>IF(E125&gt;E126,2,IF(E125&lt;E126,0,IF(J125&gt;J126,2,0)))</f>
        <v>0</v>
      </c>
      <c r="E125" s="1"/>
      <c r="F125" s="1"/>
      <c r="G125" s="52" t="e">
        <f t="shared" ref="G125:G128" si="44">TRUNC(E125/F125,3)</f>
        <v>#DIV/0!</v>
      </c>
      <c r="H125" s="53" t="str">
        <f t="shared" ref="H125:H128" si="45">IF(D125&gt;0,G125,"-,---")</f>
        <v>-,---</v>
      </c>
      <c r="I125" s="1"/>
      <c r="J125" s="1"/>
    </row>
    <row r="126" spans="1:10" ht="15.75" thickBot="1" x14ac:dyDescent="0.3">
      <c r="A126" s="54">
        <v>25</v>
      </c>
      <c r="B126" s="54" t="s">
        <v>73</v>
      </c>
      <c r="C126" s="54" t="str">
        <f>IF(D107=2,C107,C108)</f>
        <v xml:space="preserve">, </v>
      </c>
      <c r="D126" s="55" t="b">
        <f>IF(E126&gt;E125,2,IF(E126&lt;E125,0,IF(J126&gt;J125,2,IF(J126&lt;J125,0))))</f>
        <v>0</v>
      </c>
      <c r="E126" s="1"/>
      <c r="F126" s="76" t="str">
        <f>IF(F125="","",F125)</f>
        <v/>
      </c>
      <c r="G126" s="57" t="e">
        <f t="shared" si="44"/>
        <v>#VALUE!</v>
      </c>
      <c r="H126" s="58" t="e">
        <f t="shared" si="45"/>
        <v>#VALUE!</v>
      </c>
      <c r="I126" s="1"/>
      <c r="J126" s="1"/>
    </row>
    <row r="127" spans="1:10" ht="15.75" thickBot="1" x14ac:dyDescent="0.3">
      <c r="A127" s="51">
        <v>26</v>
      </c>
      <c r="B127" s="51" t="s">
        <v>70</v>
      </c>
      <c r="C127" s="51" t="str">
        <f>IF(D103=2,C103,C104)</f>
        <v xml:space="preserve">, </v>
      </c>
      <c r="D127" s="49">
        <f>IF(E127&gt;E128,2,IF(E127&lt;E128,0,IF(J127&gt;J128,2,0)))</f>
        <v>0</v>
      </c>
      <c r="E127" s="1"/>
      <c r="F127" s="1"/>
      <c r="G127" s="52" t="e">
        <f t="shared" si="44"/>
        <v>#DIV/0!</v>
      </c>
      <c r="H127" s="53" t="str">
        <f t="shared" si="45"/>
        <v>-,---</v>
      </c>
      <c r="I127" s="1"/>
      <c r="J127" s="1"/>
    </row>
    <row r="128" spans="1:10" ht="15.75" thickBot="1" x14ac:dyDescent="0.3">
      <c r="A128" s="54">
        <v>26</v>
      </c>
      <c r="B128" s="54" t="s">
        <v>72</v>
      </c>
      <c r="C128" s="54" t="str">
        <f>IF(D105=2,C105,C106)</f>
        <v xml:space="preserve">, </v>
      </c>
      <c r="D128" s="55" t="b">
        <f>IF(E128&gt;E127,2,IF(E128&lt;E127,0,IF(J128&gt;J127,2,IF(J128&lt;J127,0))))</f>
        <v>0</v>
      </c>
      <c r="E128" s="1"/>
      <c r="F128" s="76" t="str">
        <f>IF(F127="","",F127)</f>
        <v/>
      </c>
      <c r="G128" s="57" t="e">
        <f t="shared" si="44"/>
        <v>#VALUE!</v>
      </c>
      <c r="H128" s="58" t="e">
        <f t="shared" si="45"/>
        <v>#VALUE!</v>
      </c>
      <c r="I128" s="1"/>
      <c r="J128" s="1"/>
    </row>
    <row r="131" spans="1:10" x14ac:dyDescent="0.25">
      <c r="B131" s="103" t="s">
        <v>51</v>
      </c>
      <c r="C131" s="104"/>
      <c r="D131" s="104"/>
      <c r="E131" s="104"/>
      <c r="F131" s="104"/>
      <c r="G131" s="104"/>
      <c r="H131" s="104"/>
      <c r="I131" s="104"/>
      <c r="J131" s="105"/>
    </row>
    <row r="132" spans="1:10" ht="15.75" thickBot="1" x14ac:dyDescent="0.3">
      <c r="B132" s="78" t="s">
        <v>13</v>
      </c>
      <c r="C132" s="78" t="s">
        <v>84</v>
      </c>
      <c r="D132" s="78" t="s">
        <v>14</v>
      </c>
      <c r="E132" s="78" t="s">
        <v>15</v>
      </c>
      <c r="F132" s="78" t="s">
        <v>16</v>
      </c>
      <c r="G132" s="78" t="s">
        <v>8</v>
      </c>
      <c r="H132" s="78" t="s">
        <v>17</v>
      </c>
      <c r="I132" s="78" t="s">
        <v>18</v>
      </c>
      <c r="J132" s="73" t="s">
        <v>37</v>
      </c>
    </row>
    <row r="133" spans="1:10" ht="15.75" thickBot="1" x14ac:dyDescent="0.3">
      <c r="B133" s="79" t="str">
        <f>$C$125</f>
        <v xml:space="preserve">, </v>
      </c>
      <c r="C133" s="79">
        <f>VLOOKUP(B133,$C$125:$D$128,2,0)</f>
        <v>0</v>
      </c>
      <c r="D133" s="79">
        <f>VLOOKUP($B133,$B$113:$I$120,3,0)+VLOOKUP($B133,$C$125:$I$128,2,0)</f>
        <v>20</v>
      </c>
      <c r="E133" s="79">
        <f>VLOOKUP($B133,$B$113:$I$120,4,0)+VLOOKUP($B133,$C$125:$I$128,3,0)</f>
        <v>0</v>
      </c>
      <c r="F133" s="79">
        <f>VLOOKUP($B133,$B$113:$I$120,5,0)+VLOOKUP($B133,$C$125:$I$128,4,0)</f>
        <v>0</v>
      </c>
      <c r="G133" s="80" t="e">
        <f>TRUNC(E133/F133,3)</f>
        <v>#DIV/0!</v>
      </c>
      <c r="H133" s="80" t="e">
        <f t="array" ref="H133">MAX(IF($B$113:$B$120=$B133,H$113:H$120),IF($C$125:$C$128=$B133,H$125:H$128))</f>
        <v>#DIV/0!</v>
      </c>
      <c r="I133" s="81">
        <f t="array" ref="I133">MAX(IF($B$113:$B$120=$B133,I$113:I$120),IF($C$125:$C$128=$B133,I$125:I$128))</f>
        <v>0</v>
      </c>
      <c r="J133" s="74">
        <v>1</v>
      </c>
    </row>
    <row r="134" spans="1:10" ht="15.75" thickBot="1" x14ac:dyDescent="0.3">
      <c r="B134" s="79" t="str">
        <f>$C$127</f>
        <v xml:space="preserve">, </v>
      </c>
      <c r="C134" s="79">
        <f>VLOOKUP(B134,$C$125:$D$128,2,0)</f>
        <v>0</v>
      </c>
      <c r="D134" s="79">
        <f>VLOOKUP($B134,$B$113:$I$120,3,0)+VLOOKUP($B134,$C$125:$I$128,2,0)</f>
        <v>20</v>
      </c>
      <c r="E134" s="79">
        <f>VLOOKUP($B134,$B$113:$I$120,4,0)+VLOOKUP($B134,$C$125:$I$128,3,0)</f>
        <v>0</v>
      </c>
      <c r="F134" s="79">
        <f>VLOOKUP($B134,$B$113:$I$120,5,0)+VLOOKUP($B134,$C$125:$I$128,4,0)</f>
        <v>0</v>
      </c>
      <c r="G134" s="80" t="e">
        <f>TRUNC(E134/F134,3)</f>
        <v>#DIV/0!</v>
      </c>
      <c r="H134" s="80" t="e">
        <f t="array" ref="H134">MAX(IF($B$113:$B$120=$B134,H$113:H$120),IF($C$125:$C$128=$B134,H$125:H$128))</f>
        <v>#DIV/0!</v>
      </c>
      <c r="I134" s="81">
        <f t="array" ref="I134">MAX(IF($B$113:$B$120=$B134,I$113:I$120),IF($C$125:$C$128=$B134,I$125:I$128))</f>
        <v>0</v>
      </c>
      <c r="J134" s="74">
        <v>2</v>
      </c>
    </row>
    <row r="135" spans="1:10" ht="15.75" thickBot="1" x14ac:dyDescent="0.3">
      <c r="B135" s="79" t="str">
        <f>$C$126</f>
        <v xml:space="preserve">, </v>
      </c>
      <c r="C135" s="79">
        <f>VLOOKUP(B135,$C$125:$D$128,2,0)</f>
        <v>0</v>
      </c>
      <c r="D135" s="79">
        <f>VLOOKUP($B135,$B$113:$I$120,3,0)+VLOOKUP($B135,$C$125:$I$128,2,0)</f>
        <v>20</v>
      </c>
      <c r="E135" s="79">
        <f>VLOOKUP($B135,$B$113:$I$120,4,0)+VLOOKUP($B135,$C$125:$I$128,3,0)</f>
        <v>0</v>
      </c>
      <c r="F135" s="79">
        <f>VLOOKUP($B135,$B$113:$I$120,5,0)+VLOOKUP($B135,$C$125:$I$128,4,0)</f>
        <v>0</v>
      </c>
      <c r="G135" s="80" t="e">
        <f>TRUNC(E135/F135,3)</f>
        <v>#DIV/0!</v>
      </c>
      <c r="H135" s="80" t="e">
        <f t="array" ref="H135">MAX(IF($B$113:$B$120=$B135,H$113:H$120),IF($C$125:$C$128=$B135,H$125:H$128))</f>
        <v>#DIV/0!</v>
      </c>
      <c r="I135" s="81">
        <f t="array" ref="I135">MAX(IF($B$113:$B$120=$B135,I$113:I$120),IF($C$125:$C$128=$B135,I$125:I$128))</f>
        <v>0</v>
      </c>
      <c r="J135" s="74">
        <v>3</v>
      </c>
    </row>
    <row r="136" spans="1:10" ht="15.75" thickBot="1" x14ac:dyDescent="0.3">
      <c r="B136" s="79" t="str">
        <f>$C$128</f>
        <v xml:space="preserve">, </v>
      </c>
      <c r="C136" s="79">
        <f>VLOOKUP(B136,$C$125:$D$128,2,0)</f>
        <v>0</v>
      </c>
      <c r="D136" s="79">
        <f>VLOOKUP($B136,$B$113:$I$120,3,0)+VLOOKUP($B136,$C$125:$I$128,2,0)</f>
        <v>20</v>
      </c>
      <c r="E136" s="79">
        <f>VLOOKUP($B136,$B$113:$I$120,4,0)+VLOOKUP($B136,$C$125:$I$128,3,0)</f>
        <v>0</v>
      </c>
      <c r="F136" s="79">
        <f>VLOOKUP($B136,$B$113:$I$120,5,0)+VLOOKUP($B136,$C$125:$I$128,4,0)</f>
        <v>0</v>
      </c>
      <c r="G136" s="80" t="e">
        <f>TRUNC(E136/F136,3)</f>
        <v>#DIV/0!</v>
      </c>
      <c r="H136" s="80" t="e">
        <f t="array" ref="H136">MAX(IF($B$113:$B$120=$B136,H$113:H$120),IF($C$125:$C$128=$B136,H$125:H$128))</f>
        <v>#DIV/0!</v>
      </c>
      <c r="I136" s="81">
        <f t="array" ref="I136">MAX(IF($B$113:$B$120=$B136,I$113:I$120),IF($C$125:$C$128=$B136,I$125:I$128))</f>
        <v>0</v>
      </c>
      <c r="J136" s="74">
        <v>4</v>
      </c>
    </row>
    <row r="139" spans="1:10" x14ac:dyDescent="0.25">
      <c r="A139" s="103" t="s">
        <v>56</v>
      </c>
      <c r="B139" s="104"/>
      <c r="C139" s="104"/>
      <c r="D139" s="104"/>
      <c r="E139" s="104"/>
      <c r="F139" s="104"/>
      <c r="G139" s="104"/>
      <c r="H139" s="104"/>
      <c r="I139" s="104"/>
      <c r="J139" s="105"/>
    </row>
    <row r="140" spans="1:10" ht="15.75" thickBot="1" x14ac:dyDescent="0.3">
      <c r="A140" s="47" t="s">
        <v>31</v>
      </c>
      <c r="B140" s="47" t="s">
        <v>12</v>
      </c>
      <c r="C140" s="47" t="s">
        <v>13</v>
      </c>
      <c r="D140" s="47" t="s">
        <v>14</v>
      </c>
      <c r="E140" s="48" t="s">
        <v>15</v>
      </c>
      <c r="F140" s="48" t="s">
        <v>16</v>
      </c>
      <c r="G140" s="47" t="s">
        <v>8</v>
      </c>
      <c r="H140" s="47" t="s">
        <v>17</v>
      </c>
      <c r="I140" s="48" t="s">
        <v>18</v>
      </c>
      <c r="J140" s="48" t="s">
        <v>48</v>
      </c>
    </row>
    <row r="141" spans="1:10" ht="15.75" thickBot="1" x14ac:dyDescent="0.3">
      <c r="A141" s="51">
        <v>27</v>
      </c>
      <c r="B141" s="51" t="s">
        <v>82</v>
      </c>
      <c r="C141" s="51" t="str">
        <f>IF(D125=2,C125,C126)</f>
        <v xml:space="preserve">, </v>
      </c>
      <c r="D141" s="49">
        <f>IF(E141&gt;E142,2,IF(E141&lt;E142,0,IF(J141&gt;J142,2,0)))</f>
        <v>0</v>
      </c>
      <c r="E141" s="1"/>
      <c r="F141" s="1"/>
      <c r="G141" s="52" t="e">
        <f t="shared" ref="G141:G142" si="46">TRUNC(E141/F141,3)</f>
        <v>#DIV/0!</v>
      </c>
      <c r="H141" s="53" t="str">
        <f t="shared" ref="H141:H142" si="47">IF(D141&gt;0,G141,"-,---")</f>
        <v>-,---</v>
      </c>
      <c r="I141" s="1"/>
      <c r="J141" s="1"/>
    </row>
    <row r="142" spans="1:10" ht="15.75" thickBot="1" x14ac:dyDescent="0.3">
      <c r="A142" s="54">
        <v>27</v>
      </c>
      <c r="B142" s="54" t="s">
        <v>83</v>
      </c>
      <c r="C142" s="54" t="str">
        <f>IF(D127=2,C127,C128)</f>
        <v xml:space="preserve">, </v>
      </c>
      <c r="D142" s="55" t="b">
        <f>IF(E142&gt;E141,2,IF(E142&lt;E141,0,IF(J142&gt;J141,2,IF(J142&lt;J141,0))))</f>
        <v>0</v>
      </c>
      <c r="E142" s="1"/>
      <c r="F142" s="76" t="str">
        <f>IF(F141="","",F141)</f>
        <v/>
      </c>
      <c r="G142" s="57" t="e">
        <f t="shared" si="46"/>
        <v>#VALUE!</v>
      </c>
      <c r="H142" s="58" t="e">
        <f t="shared" si="47"/>
        <v>#VALUE!</v>
      </c>
      <c r="I142" s="1"/>
      <c r="J142" s="1"/>
    </row>
    <row r="145" spans="1:11" x14ac:dyDescent="0.25">
      <c r="C145" s="103" t="s">
        <v>52</v>
      </c>
      <c r="D145" s="104"/>
      <c r="E145" s="104"/>
      <c r="F145" s="104"/>
      <c r="G145" s="104"/>
      <c r="H145" s="104"/>
      <c r="I145" s="104"/>
      <c r="J145" s="105"/>
    </row>
    <row r="146" spans="1:11" ht="15.75" thickBot="1" x14ac:dyDescent="0.3">
      <c r="C146" s="78" t="s">
        <v>13</v>
      </c>
      <c r="D146" s="78" t="s">
        <v>14</v>
      </c>
      <c r="E146" s="78" t="s">
        <v>15</v>
      </c>
      <c r="F146" s="78" t="s">
        <v>16</v>
      </c>
      <c r="G146" s="78" t="s">
        <v>8</v>
      </c>
      <c r="H146" s="78" t="s">
        <v>17</v>
      </c>
      <c r="I146" s="78" t="s">
        <v>18</v>
      </c>
      <c r="J146" s="73" t="s">
        <v>37</v>
      </c>
    </row>
    <row r="147" spans="1:11" ht="15.75" thickBot="1" x14ac:dyDescent="0.3">
      <c r="C147" s="79" t="str">
        <f>$C$141</f>
        <v xml:space="preserve">, </v>
      </c>
      <c r="D147" s="79">
        <f>VLOOKUP($C147,$B$133:$I$136,3,0)+VLOOKUP($C147,$C$141:$I$142,2,0)</f>
        <v>20</v>
      </c>
      <c r="E147" s="79">
        <f>VLOOKUP($C147,$B$133:$I$136,4,0)+VLOOKUP($C147,$C$141:$I$142,3,0)</f>
        <v>0</v>
      </c>
      <c r="F147" s="79">
        <f>VLOOKUP($C147,$B$133:$I$136,5,0)+VLOOKUP($C147,$C$141:$I$142,4,0)</f>
        <v>0</v>
      </c>
      <c r="G147" s="80" t="e">
        <f>TRUNC(E147/F147,3)</f>
        <v>#DIV/0!</v>
      </c>
      <c r="H147" s="80" t="e">
        <f t="array" ref="H147">MAX(IF($B$133:$B$136=$C147,H$133:H$136),IF($C$141:$C$142=$C147,H$141:H$142))</f>
        <v>#DIV/0!</v>
      </c>
      <c r="I147" s="81">
        <f t="array" ref="I147">MAX(IF($B$133:$B$136=$C147,I$133:I$136),IF($C$141:$C$142=$C147,I$141:I$142))</f>
        <v>0</v>
      </c>
      <c r="J147" s="74">
        <v>1</v>
      </c>
    </row>
    <row r="148" spans="1:11" ht="15.75" thickBot="1" x14ac:dyDescent="0.3">
      <c r="C148" s="79" t="str">
        <f>$C$142</f>
        <v xml:space="preserve">, </v>
      </c>
      <c r="D148" s="79">
        <f>VLOOKUP($C148,$B$133:$I$136,3,0)+VLOOKUP($C148,$C$141:$I$142,2,0)</f>
        <v>20</v>
      </c>
      <c r="E148" s="79">
        <f>VLOOKUP($C148,$B$133:$I$136,4,0)+VLOOKUP($C148,$C$141:$I$142,3,0)</f>
        <v>0</v>
      </c>
      <c r="F148" s="79">
        <f>VLOOKUP($C148,$B$133:$I$136,5,0)+VLOOKUP($C148,$C$141:$I$142,4,0)</f>
        <v>0</v>
      </c>
      <c r="G148" s="80" t="e">
        <f>TRUNC(E148/F148,3)</f>
        <v>#DIV/0!</v>
      </c>
      <c r="H148" s="80" t="e">
        <f t="array" ref="H148">MAX(IF($B$133:$B$136=$C148,H$133:H$136),IF($C$141:$C$142=$C148,H$141:H$142))</f>
        <v>#DIV/0!</v>
      </c>
      <c r="I148" s="81">
        <f t="array" ref="I148">MAX(IF($B$133:$B$136=$C148,I$133:I$136),IF($C$141:$C$142=$C148,I$141:I$142))</f>
        <v>0</v>
      </c>
      <c r="J148" s="74">
        <v>2</v>
      </c>
    </row>
    <row r="151" spans="1:11" x14ac:dyDescent="0.25">
      <c r="A151" s="99" t="s">
        <v>53</v>
      </c>
      <c r="B151" s="99"/>
      <c r="C151" s="99"/>
      <c r="D151" s="99"/>
      <c r="E151" s="99"/>
      <c r="F151" s="99"/>
      <c r="G151" s="99"/>
      <c r="H151" s="99"/>
      <c r="I151" s="99"/>
      <c r="J151" s="99"/>
      <c r="K151" s="99"/>
    </row>
    <row r="152" spans="1:11" x14ac:dyDescent="0.25">
      <c r="A152" s="47" t="s">
        <v>23</v>
      </c>
      <c r="B152" s="47" t="s">
        <v>13</v>
      </c>
      <c r="C152" s="47" t="s">
        <v>6</v>
      </c>
      <c r="D152" s="47" t="s">
        <v>55</v>
      </c>
      <c r="E152" s="47" t="s">
        <v>14</v>
      </c>
      <c r="F152" s="47" t="s">
        <v>15</v>
      </c>
      <c r="G152" s="47" t="s">
        <v>16</v>
      </c>
      <c r="H152" s="47" t="s">
        <v>8</v>
      </c>
      <c r="I152" s="47" t="s">
        <v>17</v>
      </c>
      <c r="J152" s="47" t="s">
        <v>18</v>
      </c>
      <c r="K152" s="47" t="s">
        <v>54</v>
      </c>
    </row>
    <row r="153" spans="1:11" x14ac:dyDescent="0.25">
      <c r="A153" s="51">
        <v>1</v>
      </c>
      <c r="B153" s="51" t="str">
        <f>IF(D141=2,C141,C142)</f>
        <v xml:space="preserve">, </v>
      </c>
      <c r="C153" s="51">
        <f>VLOOKUP(B153,$D$12:$E$21,2,0)</f>
        <v>0</v>
      </c>
      <c r="D153" s="51" t="s">
        <v>56</v>
      </c>
      <c r="E153" s="51">
        <f>VLOOKUP(B153,$C$147:$I$148,2,0)</f>
        <v>20</v>
      </c>
      <c r="F153" s="51">
        <f>VLOOKUP(B153,$C$147:$I$148,3,0)</f>
        <v>0</v>
      </c>
      <c r="G153" s="51">
        <f>VLOOKUP(B153,$C$147:$I$148,4,0)</f>
        <v>0</v>
      </c>
      <c r="H153" s="77" t="e">
        <f t="shared" ref="H153:H162" si="48">TRUNC(F153/G153,3)</f>
        <v>#DIV/0!</v>
      </c>
      <c r="I153" s="77" t="e">
        <f>VLOOKUP(B153,$C$147:$I$148,6,0)</f>
        <v>#DIV/0!</v>
      </c>
      <c r="J153" s="51">
        <f>VLOOKUP(B153,$C$147:$I$148,7,0)</f>
        <v>0</v>
      </c>
      <c r="K153" s="51">
        <v>30</v>
      </c>
    </row>
    <row r="154" spans="1:11" x14ac:dyDescent="0.25">
      <c r="A154" s="51">
        <v>2</v>
      </c>
      <c r="B154" s="51" t="str">
        <f>IF(D141=0,C141,C142)</f>
        <v xml:space="preserve">, </v>
      </c>
      <c r="C154" s="51">
        <f t="shared" ref="C154:C162" si="49">VLOOKUP(B154,$D$12:$E$21,2,0)</f>
        <v>0</v>
      </c>
      <c r="D154" s="51" t="s">
        <v>56</v>
      </c>
      <c r="E154" s="51">
        <f>VLOOKUP(B154,$C$147:$I$148,2,0)</f>
        <v>20</v>
      </c>
      <c r="F154" s="51">
        <f>VLOOKUP(B154,$C$147:$I$148,3,0)</f>
        <v>0</v>
      </c>
      <c r="G154" s="51">
        <f>VLOOKUP(B154,$C$147:$I$148,4,0)</f>
        <v>0</v>
      </c>
      <c r="H154" s="77" t="e">
        <f t="shared" si="48"/>
        <v>#DIV/0!</v>
      </c>
      <c r="I154" s="77" t="e">
        <f>VLOOKUP(B154,$C$147:$I$148,6,0)</f>
        <v>#DIV/0!</v>
      </c>
      <c r="J154" s="51">
        <f>VLOOKUP(B154,$C$147:$I$148,7,0)</f>
        <v>0</v>
      </c>
      <c r="K154" s="51">
        <v>22</v>
      </c>
    </row>
    <row r="155" spans="1:11" x14ac:dyDescent="0.25">
      <c r="A155" s="51">
        <v>3</v>
      </c>
      <c r="B155" s="51" t="str">
        <f>$B$135</f>
        <v xml:space="preserve">, </v>
      </c>
      <c r="C155" s="51">
        <f t="shared" si="49"/>
        <v>0</v>
      </c>
      <c r="D155" s="51" t="s">
        <v>47</v>
      </c>
      <c r="E155" s="51">
        <f>VLOOKUP(B155,$B$133:$I$136,3,0)</f>
        <v>20</v>
      </c>
      <c r="F155" s="51">
        <f>VLOOKUP(B155,$B$133:$I$136,4,0)</f>
        <v>0</v>
      </c>
      <c r="G155" s="51">
        <f>VLOOKUP(B155,$B$133:$I$136,5,0)</f>
        <v>0</v>
      </c>
      <c r="H155" s="77" t="e">
        <f t="shared" si="48"/>
        <v>#DIV/0!</v>
      </c>
      <c r="I155" s="77" t="e">
        <f>VLOOKUP(B155,$B$133:$I$136,7,0)</f>
        <v>#DIV/0!</v>
      </c>
      <c r="J155" s="51">
        <f>VLOOKUP(B155,$B$133:$I$136,8,0)</f>
        <v>0</v>
      </c>
      <c r="K155" s="51">
        <v>14</v>
      </c>
    </row>
    <row r="156" spans="1:11" x14ac:dyDescent="0.25">
      <c r="A156" s="51">
        <v>4</v>
      </c>
      <c r="B156" s="51" t="str">
        <f>$B$136</f>
        <v xml:space="preserve">, </v>
      </c>
      <c r="C156" s="51">
        <f t="shared" si="49"/>
        <v>0</v>
      </c>
      <c r="D156" s="51" t="s">
        <v>47</v>
      </c>
      <c r="E156" s="51">
        <f>VLOOKUP(B156,$B$133:$I$136,3,0)</f>
        <v>20</v>
      </c>
      <c r="F156" s="51">
        <f>VLOOKUP(B156,$B$133:$I$136,4,0)</f>
        <v>0</v>
      </c>
      <c r="G156" s="51">
        <f>VLOOKUP(B156,$B$133:$I$136,5,0)</f>
        <v>0</v>
      </c>
      <c r="H156" s="77" t="e">
        <f t="shared" si="48"/>
        <v>#DIV/0!</v>
      </c>
      <c r="I156" s="77" t="e">
        <f>VLOOKUP(B156,$B$133:$I$136,7,0)</f>
        <v>#DIV/0!</v>
      </c>
      <c r="J156" s="51">
        <f>VLOOKUP(B156,$B$133:$I$136,8,0)</f>
        <v>0</v>
      </c>
      <c r="K156" s="51">
        <v>14</v>
      </c>
    </row>
    <row r="157" spans="1:11" x14ac:dyDescent="0.25">
      <c r="A157" s="51">
        <v>5</v>
      </c>
      <c r="B157" s="51" t="str">
        <f>$B$117</f>
        <v xml:space="preserve">, </v>
      </c>
      <c r="C157" s="51">
        <f t="shared" si="49"/>
        <v>0</v>
      </c>
      <c r="D157" s="51" t="s">
        <v>38</v>
      </c>
      <c r="E157" s="51">
        <f>VLOOKUP(B157,$B$113:$I$120,3,0)</f>
        <v>20</v>
      </c>
      <c r="F157" s="51">
        <f>VLOOKUP(B157,$B$113:$I$120,4,0)</f>
        <v>0</v>
      </c>
      <c r="G157" s="51">
        <f>VLOOKUP(B157,$B$113:$I$120,5,0)</f>
        <v>0</v>
      </c>
      <c r="H157" s="77" t="e">
        <f t="shared" si="48"/>
        <v>#DIV/0!</v>
      </c>
      <c r="I157" s="77" t="e">
        <f>VLOOKUP(B157,$B$113:$I$120,7,0)</f>
        <v>#DIV/0!</v>
      </c>
      <c r="J157" s="51">
        <f>VLOOKUP(B157,$B$113:$I$120,8,0)</f>
        <v>0</v>
      </c>
      <c r="K157" s="51">
        <v>8</v>
      </c>
    </row>
    <row r="158" spans="1:11" x14ac:dyDescent="0.25">
      <c r="A158" s="51">
        <v>6</v>
      </c>
      <c r="B158" s="51" t="str">
        <f>$B$118</f>
        <v xml:space="preserve">, </v>
      </c>
      <c r="C158" s="51">
        <f t="shared" si="49"/>
        <v>0</v>
      </c>
      <c r="D158" s="51" t="s">
        <v>38</v>
      </c>
      <c r="E158" s="51">
        <f>VLOOKUP(B158,$B$113:$I$120,3,0)</f>
        <v>20</v>
      </c>
      <c r="F158" s="51">
        <f>VLOOKUP(B158,$B$113:$I$120,4,0)</f>
        <v>0</v>
      </c>
      <c r="G158" s="51">
        <f>VLOOKUP(B158,$B$113:$I$120,5,0)</f>
        <v>0</v>
      </c>
      <c r="H158" s="77" t="e">
        <f t="shared" si="48"/>
        <v>#DIV/0!</v>
      </c>
      <c r="I158" s="77" t="e">
        <f>VLOOKUP(B158,$B$113:$I$120,7,0)</f>
        <v>#DIV/0!</v>
      </c>
      <c r="J158" s="51">
        <f>VLOOKUP(B158,$B$113:$I$120,8,0)</f>
        <v>0</v>
      </c>
      <c r="K158" s="51">
        <v>8</v>
      </c>
    </row>
    <row r="159" spans="1:11" x14ac:dyDescent="0.25">
      <c r="A159" s="51">
        <v>7</v>
      </c>
      <c r="B159" s="51" t="str">
        <f>$B$119</f>
        <v xml:space="preserve">, </v>
      </c>
      <c r="C159" s="51">
        <f t="shared" si="49"/>
        <v>0</v>
      </c>
      <c r="D159" s="51" t="s">
        <v>38</v>
      </c>
      <c r="E159" s="51">
        <f>VLOOKUP(B159,$B$113:$I$120,3,0)</f>
        <v>20</v>
      </c>
      <c r="F159" s="51">
        <f>VLOOKUP(B159,$B$113:$I$120,4,0)</f>
        <v>0</v>
      </c>
      <c r="G159" s="51">
        <f>VLOOKUP(B159,$B$113:$I$120,5,0)</f>
        <v>0</v>
      </c>
      <c r="H159" s="77" t="e">
        <f t="shared" si="48"/>
        <v>#DIV/0!</v>
      </c>
      <c r="I159" s="77" t="e">
        <f>VLOOKUP(B159,$B$113:$I$120,7,0)</f>
        <v>#DIV/0!</v>
      </c>
      <c r="J159" s="51">
        <f>VLOOKUP(B159,$B$113:$I$120,8,0)</f>
        <v>0</v>
      </c>
      <c r="K159" s="51">
        <v>8</v>
      </c>
    </row>
    <row r="160" spans="1:11" x14ac:dyDescent="0.25">
      <c r="A160" s="51">
        <v>8</v>
      </c>
      <c r="B160" s="51" t="str">
        <f>$B$120</f>
        <v xml:space="preserve">, </v>
      </c>
      <c r="C160" s="51">
        <f t="shared" si="49"/>
        <v>0</v>
      </c>
      <c r="D160" s="51" t="s">
        <v>38</v>
      </c>
      <c r="E160" s="51">
        <f>VLOOKUP(B160,$B$113:$I$120,3,0)</f>
        <v>20</v>
      </c>
      <c r="F160" s="51">
        <f>VLOOKUP(B160,$B$113:$I$120,4,0)</f>
        <v>0</v>
      </c>
      <c r="G160" s="51">
        <f>VLOOKUP(B160,$B$113:$I$120,5,0)</f>
        <v>0</v>
      </c>
      <c r="H160" s="77" t="e">
        <f t="shared" si="48"/>
        <v>#DIV/0!</v>
      </c>
      <c r="I160" s="77" t="e">
        <f>VLOOKUP(B160,$B$113:$I$120,7,0)</f>
        <v>#DIV/0!</v>
      </c>
      <c r="J160" s="51">
        <f>VLOOKUP(B160,$B$113:$I$120,8,0)</f>
        <v>0</v>
      </c>
      <c r="K160" s="51">
        <v>8</v>
      </c>
    </row>
    <row r="161" spans="1:11" x14ac:dyDescent="0.25">
      <c r="A161" s="51">
        <v>9</v>
      </c>
      <c r="B161" s="51" t="str">
        <f>$A$95</f>
        <v xml:space="preserve">, </v>
      </c>
      <c r="C161" s="51">
        <f t="shared" si="49"/>
        <v>0</v>
      </c>
      <c r="D161" s="51" t="s">
        <v>85</v>
      </c>
      <c r="E161" s="51">
        <f>VLOOKUP(B161,$A$95:$J$96,4,0)</f>
        <v>20</v>
      </c>
      <c r="F161" s="51">
        <f>VLOOKUP(B161,$A$95:$J$96,5,0)</f>
        <v>0</v>
      </c>
      <c r="G161" s="51">
        <f>VLOOKUP(B161,$A$95:$J$96,6,0)</f>
        <v>0</v>
      </c>
      <c r="H161" s="77" t="e">
        <f t="shared" si="48"/>
        <v>#DIV/0!</v>
      </c>
      <c r="I161" s="77" t="e">
        <f>VLOOKUP(B161,$A$95:$J$96,8,0)</f>
        <v>#DIV/0!</v>
      </c>
      <c r="J161" s="51">
        <f>VLOOKUP(B161,$A$95:$J$96,9,0)</f>
        <v>0</v>
      </c>
      <c r="K161" s="51">
        <v>2</v>
      </c>
    </row>
    <row r="162" spans="1:11" x14ac:dyDescent="0.25">
      <c r="A162" s="51">
        <v>10</v>
      </c>
      <c r="B162" s="51" t="str">
        <f>$A$96</f>
        <v xml:space="preserve">, </v>
      </c>
      <c r="C162" s="51">
        <f t="shared" si="49"/>
        <v>0</v>
      </c>
      <c r="D162" s="51" t="s">
        <v>85</v>
      </c>
      <c r="E162" s="51">
        <f>VLOOKUP(B162,$A$95:$J$96,4,0)</f>
        <v>20</v>
      </c>
      <c r="F162" s="51">
        <f>VLOOKUP(B162,$A$95:$J$96,5,0)</f>
        <v>0</v>
      </c>
      <c r="G162" s="51">
        <f>VLOOKUP(B162,$A$95:$J$96,6,0)</f>
        <v>0</v>
      </c>
      <c r="H162" s="77" t="e">
        <f t="shared" si="48"/>
        <v>#DIV/0!</v>
      </c>
      <c r="I162" s="77" t="e">
        <f>VLOOKUP(B162,$A$95:$J$96,8,0)</f>
        <v>#DIV/0!</v>
      </c>
      <c r="J162" s="51">
        <f>VLOOKUP(B162,$A$95:$J$96,9,0)</f>
        <v>0</v>
      </c>
      <c r="K162" s="51">
        <v>2</v>
      </c>
    </row>
  </sheetData>
  <sheetProtection sheet="1" selectLockedCells="1" sort="0"/>
  <sortState ref="B133:I136">
    <sortCondition descending="1" ref="C133:C136"/>
    <sortCondition descending="1" ref="D133:D136"/>
    <sortCondition descending="1" ref="G133:G136"/>
    <sortCondition descending="1" ref="H133:H136"/>
    <sortCondition descending="1" ref="I133:I136"/>
  </sortState>
  <mergeCells count="14">
    <mergeCell ref="A151:K151"/>
    <mergeCell ref="A1:J1"/>
    <mergeCell ref="A139:J139"/>
    <mergeCell ref="C145:J145"/>
    <mergeCell ref="A85:J85"/>
    <mergeCell ref="A99:J99"/>
    <mergeCell ref="A123:J123"/>
    <mergeCell ref="B111:J111"/>
    <mergeCell ref="A46:B51"/>
    <mergeCell ref="A76:B81"/>
    <mergeCell ref="B131:J131"/>
    <mergeCell ref="A10:F10"/>
    <mergeCell ref="A24:I24"/>
    <mergeCell ref="A54:I5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H64"/>
  <sheetViews>
    <sheetView workbookViewId="0">
      <selection sqref="A1:H1"/>
    </sheetView>
  </sheetViews>
  <sheetFormatPr baseColWidth="10" defaultRowHeight="12.75" x14ac:dyDescent="0.2"/>
  <cols>
    <col min="1" max="1" width="11.42578125" style="13" customWidth="1"/>
    <col min="2" max="2" width="17.140625" style="13" customWidth="1"/>
    <col min="3" max="8" width="6.42578125" style="13" customWidth="1"/>
    <col min="9" max="16384" width="11.42578125" style="13"/>
  </cols>
  <sheetData>
    <row r="1" spans="1:8" x14ac:dyDescent="0.2">
      <c r="A1" s="112" t="str">
        <f>Formular!B3&amp;" "&amp;Formular!B7</f>
        <v>Meisterschaft Dreiband 2026/2027</v>
      </c>
      <c r="B1" s="113"/>
      <c r="C1" s="113"/>
      <c r="D1" s="113"/>
      <c r="E1" s="113"/>
      <c r="F1" s="113"/>
      <c r="G1" s="113"/>
      <c r="H1" s="114"/>
    </row>
    <row r="3" spans="1:8" x14ac:dyDescent="0.2">
      <c r="A3" s="14" t="s">
        <v>59</v>
      </c>
      <c r="B3" s="117" t="str">
        <f>Formular!B5</f>
        <v>BC Musterort</v>
      </c>
      <c r="C3" s="117"/>
      <c r="D3" s="117"/>
      <c r="E3" s="117"/>
      <c r="F3" s="117"/>
      <c r="G3" s="117"/>
      <c r="H3" s="117"/>
    </row>
    <row r="4" spans="1:8" x14ac:dyDescent="0.2">
      <c r="A4" s="14" t="s">
        <v>60</v>
      </c>
      <c r="B4" s="117" t="str">
        <f>Formular!B6</f>
        <v>00.-00. Monat 20XX</v>
      </c>
      <c r="C4" s="117"/>
      <c r="D4" s="117"/>
      <c r="E4" s="117"/>
      <c r="F4" s="117"/>
      <c r="G4" s="117"/>
      <c r="H4" s="117"/>
    </row>
    <row r="5" spans="1:8" x14ac:dyDescent="0.2">
      <c r="A5" s="14" t="s">
        <v>61</v>
      </c>
      <c r="B5" s="117" t="str">
        <f>Formular!B4</f>
        <v>10 Teilnehmer | 2 Gruppen á 5 Spieler - VF - HF - F</v>
      </c>
      <c r="C5" s="117"/>
      <c r="D5" s="117"/>
      <c r="E5" s="117"/>
      <c r="F5" s="117"/>
      <c r="G5" s="117"/>
      <c r="H5" s="117"/>
    </row>
    <row r="6" spans="1:8" x14ac:dyDescent="0.2">
      <c r="A6" s="14" t="s">
        <v>63</v>
      </c>
      <c r="B6" s="117" t="str">
        <f>Formular!B8</f>
        <v>00 Punkte / 00 Aufnahmen</v>
      </c>
      <c r="C6" s="117"/>
      <c r="D6" s="117"/>
      <c r="E6" s="117"/>
      <c r="F6" s="117"/>
      <c r="G6" s="117"/>
      <c r="H6" s="117"/>
    </row>
    <row r="9" spans="1:8" x14ac:dyDescent="0.2">
      <c r="A9" s="118" t="s">
        <v>11</v>
      </c>
      <c r="B9" s="15" t="s">
        <v>13</v>
      </c>
      <c r="C9" s="15" t="s">
        <v>14</v>
      </c>
      <c r="D9" s="15" t="s">
        <v>15</v>
      </c>
      <c r="E9" s="15" t="s">
        <v>16</v>
      </c>
      <c r="F9" s="15" t="s">
        <v>8</v>
      </c>
      <c r="G9" s="15" t="s">
        <v>17</v>
      </c>
      <c r="H9" s="15" t="s">
        <v>18</v>
      </c>
    </row>
    <row r="10" spans="1:8" x14ac:dyDescent="0.2">
      <c r="A10" s="119"/>
      <c r="B10" s="14" t="str">
        <f>Formular!C26</f>
        <v xml:space="preserve">, </v>
      </c>
      <c r="C10" s="14">
        <f>Formular!D26</f>
        <v>1</v>
      </c>
      <c r="D10" s="14">
        <f>Formular!E26</f>
        <v>0</v>
      </c>
      <c r="E10" s="14">
        <f>Formular!F26</f>
        <v>0</v>
      </c>
      <c r="F10" s="16" t="e">
        <f>Formular!G26</f>
        <v>#DIV/0!</v>
      </c>
      <c r="G10" s="17" t="e">
        <f>Formular!H26</f>
        <v>#DIV/0!</v>
      </c>
      <c r="H10" s="14">
        <f>Formular!I26</f>
        <v>0</v>
      </c>
    </row>
    <row r="11" spans="1:8" ht="13.5" thickBot="1" x14ac:dyDescent="0.25">
      <c r="A11" s="119"/>
      <c r="B11" s="18" t="str">
        <f>Formular!C27</f>
        <v xml:space="preserve">, </v>
      </c>
      <c r="C11" s="18">
        <f>Formular!D27</f>
        <v>1</v>
      </c>
      <c r="D11" s="18">
        <f>Formular!E27</f>
        <v>0</v>
      </c>
      <c r="E11" s="18" t="str">
        <f>Formular!F27</f>
        <v/>
      </c>
      <c r="F11" s="19" t="e">
        <f>Formular!G27</f>
        <v>#VALUE!</v>
      </c>
      <c r="G11" s="20" t="e">
        <f>Formular!H27</f>
        <v>#VALUE!</v>
      </c>
      <c r="H11" s="18">
        <f>Formular!I27</f>
        <v>0</v>
      </c>
    </row>
    <row r="12" spans="1:8" x14ac:dyDescent="0.2">
      <c r="A12" s="119"/>
      <c r="B12" s="21" t="str">
        <f>Formular!C28</f>
        <v xml:space="preserve">, </v>
      </c>
      <c r="C12" s="21">
        <f>Formular!D28</f>
        <v>1</v>
      </c>
      <c r="D12" s="21">
        <f>Formular!E28</f>
        <v>0</v>
      </c>
      <c r="E12" s="21">
        <f>Formular!F28</f>
        <v>0</v>
      </c>
      <c r="F12" s="22" t="e">
        <f>Formular!G28</f>
        <v>#DIV/0!</v>
      </c>
      <c r="G12" s="23" t="e">
        <f>Formular!H28</f>
        <v>#DIV/0!</v>
      </c>
      <c r="H12" s="21">
        <f>Formular!I28</f>
        <v>0</v>
      </c>
    </row>
    <row r="13" spans="1:8" ht="13.5" thickBot="1" x14ac:dyDescent="0.25">
      <c r="A13" s="119"/>
      <c r="B13" s="18" t="str">
        <f>Formular!C29</f>
        <v xml:space="preserve">, </v>
      </c>
      <c r="C13" s="18">
        <f>Formular!D29</f>
        <v>1</v>
      </c>
      <c r="D13" s="18">
        <f>Formular!E29</f>
        <v>0</v>
      </c>
      <c r="E13" s="18" t="str">
        <f>Formular!F29</f>
        <v/>
      </c>
      <c r="F13" s="19" t="e">
        <f>Formular!G29</f>
        <v>#VALUE!</v>
      </c>
      <c r="G13" s="20" t="e">
        <f>Formular!H29</f>
        <v>#VALUE!</v>
      </c>
      <c r="H13" s="18">
        <f>Formular!I29</f>
        <v>0</v>
      </c>
    </row>
    <row r="14" spans="1:8" x14ac:dyDescent="0.2">
      <c r="A14" s="119"/>
      <c r="B14" s="21" t="str">
        <f>Formular!C30</f>
        <v xml:space="preserve">, </v>
      </c>
      <c r="C14" s="21">
        <f>Formular!D30</f>
        <v>1</v>
      </c>
      <c r="D14" s="21">
        <f>Formular!E30</f>
        <v>0</v>
      </c>
      <c r="E14" s="21">
        <f>Formular!F30</f>
        <v>0</v>
      </c>
      <c r="F14" s="22" t="e">
        <f>Formular!G30</f>
        <v>#DIV/0!</v>
      </c>
      <c r="G14" s="23" t="e">
        <f>Formular!H30</f>
        <v>#DIV/0!</v>
      </c>
      <c r="H14" s="21">
        <f>Formular!I30</f>
        <v>0</v>
      </c>
    </row>
    <row r="15" spans="1:8" ht="13.5" thickBot="1" x14ac:dyDescent="0.25">
      <c r="A15" s="119"/>
      <c r="B15" s="18" t="str">
        <f>Formular!C31</f>
        <v xml:space="preserve">, </v>
      </c>
      <c r="C15" s="18">
        <f>Formular!D31</f>
        <v>1</v>
      </c>
      <c r="D15" s="18">
        <f>Formular!E31</f>
        <v>0</v>
      </c>
      <c r="E15" s="18" t="str">
        <f>Formular!F31</f>
        <v/>
      </c>
      <c r="F15" s="19" t="e">
        <f>Formular!G31</f>
        <v>#VALUE!</v>
      </c>
      <c r="G15" s="20" t="e">
        <f>Formular!H31</f>
        <v>#VALUE!</v>
      </c>
      <c r="H15" s="18">
        <f>Formular!I31</f>
        <v>0</v>
      </c>
    </row>
    <row r="16" spans="1:8" x14ac:dyDescent="0.2">
      <c r="A16" s="119"/>
      <c r="B16" s="21" t="str">
        <f>Formular!C32</f>
        <v xml:space="preserve">, </v>
      </c>
      <c r="C16" s="21">
        <f>Formular!D32</f>
        <v>1</v>
      </c>
      <c r="D16" s="21">
        <f>Formular!E32</f>
        <v>0</v>
      </c>
      <c r="E16" s="21">
        <f>Formular!F32</f>
        <v>0</v>
      </c>
      <c r="F16" s="22" t="e">
        <f>Formular!G32</f>
        <v>#DIV/0!</v>
      </c>
      <c r="G16" s="23" t="e">
        <f>Formular!H32</f>
        <v>#DIV/0!</v>
      </c>
      <c r="H16" s="21">
        <f>Formular!I32</f>
        <v>0</v>
      </c>
    </row>
    <row r="17" spans="1:8" ht="13.5" thickBot="1" x14ac:dyDescent="0.25">
      <c r="A17" s="119"/>
      <c r="B17" s="18" t="str">
        <f>Formular!C33</f>
        <v xml:space="preserve">, </v>
      </c>
      <c r="C17" s="18">
        <f>Formular!D33</f>
        <v>1</v>
      </c>
      <c r="D17" s="18">
        <f>Formular!E33</f>
        <v>0</v>
      </c>
      <c r="E17" s="18" t="str">
        <f>Formular!F33</f>
        <v/>
      </c>
      <c r="F17" s="19" t="e">
        <f>Formular!G33</f>
        <v>#VALUE!</v>
      </c>
      <c r="G17" s="20" t="e">
        <f>Formular!H33</f>
        <v>#VALUE!</v>
      </c>
      <c r="H17" s="18">
        <f>Formular!I33</f>
        <v>0</v>
      </c>
    </row>
    <row r="18" spans="1:8" x14ac:dyDescent="0.2">
      <c r="A18" s="119"/>
      <c r="B18" s="21" t="str">
        <f>Formular!C34</f>
        <v xml:space="preserve">, </v>
      </c>
      <c r="C18" s="21">
        <f>Formular!D34</f>
        <v>1</v>
      </c>
      <c r="D18" s="21">
        <f>Formular!E34</f>
        <v>0</v>
      </c>
      <c r="E18" s="21">
        <f>Formular!F34</f>
        <v>0</v>
      </c>
      <c r="F18" s="22" t="e">
        <f>Formular!G34</f>
        <v>#DIV/0!</v>
      </c>
      <c r="G18" s="23" t="e">
        <f>Formular!H34</f>
        <v>#DIV/0!</v>
      </c>
      <c r="H18" s="21">
        <f>Formular!I34</f>
        <v>0</v>
      </c>
    </row>
    <row r="19" spans="1:8" ht="13.5" thickBot="1" x14ac:dyDescent="0.25">
      <c r="A19" s="119"/>
      <c r="B19" s="18" t="str">
        <f>Formular!C35</f>
        <v xml:space="preserve">, </v>
      </c>
      <c r="C19" s="18">
        <f>Formular!D35</f>
        <v>1</v>
      </c>
      <c r="D19" s="18">
        <f>Formular!E35</f>
        <v>0</v>
      </c>
      <c r="E19" s="18" t="str">
        <f>Formular!F35</f>
        <v/>
      </c>
      <c r="F19" s="19" t="e">
        <f>Formular!G35</f>
        <v>#VALUE!</v>
      </c>
      <c r="G19" s="20" t="e">
        <f>Formular!H35</f>
        <v>#VALUE!</v>
      </c>
      <c r="H19" s="18">
        <f>Formular!I35</f>
        <v>0</v>
      </c>
    </row>
    <row r="20" spans="1:8" x14ac:dyDescent="0.2">
      <c r="A20" s="119"/>
      <c r="B20" s="21" t="str">
        <f>Formular!C36</f>
        <v xml:space="preserve">, </v>
      </c>
      <c r="C20" s="21">
        <f>Formular!D36</f>
        <v>1</v>
      </c>
      <c r="D20" s="21">
        <f>Formular!E36</f>
        <v>0</v>
      </c>
      <c r="E20" s="21">
        <f>Formular!F36</f>
        <v>0</v>
      </c>
      <c r="F20" s="22" t="e">
        <f>Formular!G36</f>
        <v>#DIV/0!</v>
      </c>
      <c r="G20" s="23" t="e">
        <f>Formular!H36</f>
        <v>#DIV/0!</v>
      </c>
      <c r="H20" s="21">
        <f>Formular!I36</f>
        <v>0</v>
      </c>
    </row>
    <row r="21" spans="1:8" ht="13.5" thickBot="1" x14ac:dyDescent="0.25">
      <c r="A21" s="119"/>
      <c r="B21" s="18" t="str">
        <f>Formular!C37</f>
        <v xml:space="preserve">, </v>
      </c>
      <c r="C21" s="18">
        <f>Formular!D37</f>
        <v>1</v>
      </c>
      <c r="D21" s="18">
        <f>Formular!E37</f>
        <v>0</v>
      </c>
      <c r="E21" s="18" t="str">
        <f>Formular!F37</f>
        <v/>
      </c>
      <c r="F21" s="19" t="e">
        <f>Formular!G37</f>
        <v>#VALUE!</v>
      </c>
      <c r="G21" s="20" t="e">
        <f>Formular!H37</f>
        <v>#VALUE!</v>
      </c>
      <c r="H21" s="18">
        <f>Formular!I37</f>
        <v>0</v>
      </c>
    </row>
    <row r="22" spans="1:8" x14ac:dyDescent="0.2">
      <c r="A22" s="119"/>
      <c r="B22" s="21" t="str">
        <f>Formular!C38</f>
        <v xml:space="preserve">, </v>
      </c>
      <c r="C22" s="21">
        <f>Formular!D38</f>
        <v>1</v>
      </c>
      <c r="D22" s="21">
        <f>Formular!E38</f>
        <v>0</v>
      </c>
      <c r="E22" s="21">
        <f>Formular!F38</f>
        <v>0</v>
      </c>
      <c r="F22" s="22" t="e">
        <f>Formular!G38</f>
        <v>#DIV/0!</v>
      </c>
      <c r="G22" s="23" t="e">
        <f>Formular!H38</f>
        <v>#DIV/0!</v>
      </c>
      <c r="H22" s="21">
        <f>Formular!I38</f>
        <v>0</v>
      </c>
    </row>
    <row r="23" spans="1:8" ht="13.5" thickBot="1" x14ac:dyDescent="0.25">
      <c r="A23" s="119"/>
      <c r="B23" s="18" t="str">
        <f>Formular!C39</f>
        <v xml:space="preserve">, </v>
      </c>
      <c r="C23" s="18">
        <f>Formular!D39</f>
        <v>1</v>
      </c>
      <c r="D23" s="18">
        <f>Formular!E39</f>
        <v>0</v>
      </c>
      <c r="E23" s="18" t="str">
        <f>Formular!F39</f>
        <v/>
      </c>
      <c r="F23" s="19" t="e">
        <f>Formular!G39</f>
        <v>#VALUE!</v>
      </c>
      <c r="G23" s="20" t="e">
        <f>Formular!H39</f>
        <v>#VALUE!</v>
      </c>
      <c r="H23" s="18">
        <f>Formular!I39</f>
        <v>0</v>
      </c>
    </row>
    <row r="24" spans="1:8" x14ac:dyDescent="0.2">
      <c r="A24" s="119"/>
      <c r="B24" s="21" t="str">
        <f>Formular!C40</f>
        <v xml:space="preserve">, </v>
      </c>
      <c r="C24" s="21">
        <f>Formular!D40</f>
        <v>1</v>
      </c>
      <c r="D24" s="21">
        <f>Formular!E40</f>
        <v>0</v>
      </c>
      <c r="E24" s="21">
        <f>Formular!F40</f>
        <v>0</v>
      </c>
      <c r="F24" s="22" t="e">
        <f>Formular!G40</f>
        <v>#DIV/0!</v>
      </c>
      <c r="G24" s="23" t="e">
        <f>Formular!H40</f>
        <v>#DIV/0!</v>
      </c>
      <c r="H24" s="21">
        <f>Formular!I40</f>
        <v>0</v>
      </c>
    </row>
    <row r="25" spans="1:8" ht="13.5" thickBot="1" x14ac:dyDescent="0.25">
      <c r="A25" s="119"/>
      <c r="B25" s="18" t="str">
        <f>Formular!C41</f>
        <v xml:space="preserve">, </v>
      </c>
      <c r="C25" s="18">
        <f>Formular!D41</f>
        <v>1</v>
      </c>
      <c r="D25" s="18">
        <f>Formular!E41</f>
        <v>0</v>
      </c>
      <c r="E25" s="18" t="str">
        <f>Formular!F41</f>
        <v/>
      </c>
      <c r="F25" s="19" t="e">
        <f>Formular!G41</f>
        <v>#VALUE!</v>
      </c>
      <c r="G25" s="20" t="e">
        <f>Formular!H41</f>
        <v>#VALUE!</v>
      </c>
      <c r="H25" s="18">
        <f>Formular!I41</f>
        <v>0</v>
      </c>
    </row>
    <row r="26" spans="1:8" x14ac:dyDescent="0.2">
      <c r="A26" s="119"/>
      <c r="B26" s="21" t="str">
        <f>Formular!C42</f>
        <v xml:space="preserve">, </v>
      </c>
      <c r="C26" s="21">
        <f>Formular!D42</f>
        <v>1</v>
      </c>
      <c r="D26" s="21">
        <f>Formular!E42</f>
        <v>0</v>
      </c>
      <c r="E26" s="21">
        <f>Formular!F42</f>
        <v>0</v>
      </c>
      <c r="F26" s="22" t="e">
        <f>Formular!G42</f>
        <v>#DIV/0!</v>
      </c>
      <c r="G26" s="23" t="e">
        <f>Formular!H42</f>
        <v>#DIV/0!</v>
      </c>
      <c r="H26" s="21">
        <f>Formular!I42</f>
        <v>0</v>
      </c>
    </row>
    <row r="27" spans="1:8" ht="13.5" thickBot="1" x14ac:dyDescent="0.25">
      <c r="A27" s="119"/>
      <c r="B27" s="18" t="str">
        <f>Formular!C43</f>
        <v xml:space="preserve">, </v>
      </c>
      <c r="C27" s="18">
        <f>Formular!D43</f>
        <v>1</v>
      </c>
      <c r="D27" s="18">
        <f>Formular!E43</f>
        <v>0</v>
      </c>
      <c r="E27" s="18" t="str">
        <f>Formular!F43</f>
        <v/>
      </c>
      <c r="F27" s="19" t="e">
        <f>Formular!G43</f>
        <v>#VALUE!</v>
      </c>
      <c r="G27" s="20" t="e">
        <f>Formular!H43</f>
        <v>#VALUE!</v>
      </c>
      <c r="H27" s="18">
        <f>Formular!I43</f>
        <v>0</v>
      </c>
    </row>
    <row r="28" spans="1:8" x14ac:dyDescent="0.2">
      <c r="A28" s="119"/>
      <c r="B28" s="21" t="str">
        <f>Formular!C44</f>
        <v xml:space="preserve">, </v>
      </c>
      <c r="C28" s="21">
        <f>Formular!D44</f>
        <v>1</v>
      </c>
      <c r="D28" s="21">
        <f>Formular!E44</f>
        <v>0</v>
      </c>
      <c r="E28" s="21">
        <f>Formular!F44</f>
        <v>0</v>
      </c>
      <c r="F28" s="22" t="e">
        <f>Formular!G44</f>
        <v>#DIV/0!</v>
      </c>
      <c r="G28" s="23" t="e">
        <f>Formular!H44</f>
        <v>#DIV/0!</v>
      </c>
      <c r="H28" s="21">
        <f>Formular!I44</f>
        <v>0</v>
      </c>
    </row>
    <row r="29" spans="1:8" ht="13.5" thickBot="1" x14ac:dyDescent="0.25">
      <c r="A29" s="128"/>
      <c r="B29" s="24" t="str">
        <f>Formular!C45</f>
        <v xml:space="preserve">, </v>
      </c>
      <c r="C29" s="24">
        <f>Formular!D45</f>
        <v>1</v>
      </c>
      <c r="D29" s="24">
        <f>Formular!E45</f>
        <v>0</v>
      </c>
      <c r="E29" s="24" t="str">
        <f>Formular!F45</f>
        <v/>
      </c>
      <c r="F29" s="25" t="e">
        <f>Formular!G45</f>
        <v>#VALUE!</v>
      </c>
      <c r="G29" s="26" t="e">
        <f>Formular!H45</f>
        <v>#VALUE!</v>
      </c>
      <c r="H29" s="24">
        <f>Formular!I45</f>
        <v>0</v>
      </c>
    </row>
    <row r="30" spans="1:8" x14ac:dyDescent="0.2">
      <c r="A30" s="27" t="s">
        <v>64</v>
      </c>
      <c r="B30" s="27" t="s">
        <v>13</v>
      </c>
      <c r="C30" s="27" t="s">
        <v>14</v>
      </c>
      <c r="D30" s="27" t="s">
        <v>15</v>
      </c>
      <c r="E30" s="27" t="s">
        <v>16</v>
      </c>
      <c r="F30" s="27" t="s">
        <v>8</v>
      </c>
      <c r="G30" s="27" t="s">
        <v>17</v>
      </c>
      <c r="H30" s="27" t="s">
        <v>18</v>
      </c>
    </row>
    <row r="31" spans="1:8" x14ac:dyDescent="0.2">
      <c r="A31" s="28">
        <v>1</v>
      </c>
      <c r="B31" s="14" t="str">
        <f>Formular!C47</f>
        <v xml:space="preserve">, </v>
      </c>
      <c r="C31" s="14">
        <f>Formular!D47</f>
        <v>20</v>
      </c>
      <c r="D31" s="14">
        <f>Formular!E47</f>
        <v>0</v>
      </c>
      <c r="E31" s="14">
        <f>Formular!F47</f>
        <v>0</v>
      </c>
      <c r="F31" s="16" t="e">
        <f>Formular!G47</f>
        <v>#DIV/0!</v>
      </c>
      <c r="G31" s="17" t="e">
        <f>IF(Formular!H47=0,"-,---",Formular!H47)</f>
        <v>#DIV/0!</v>
      </c>
      <c r="H31" s="14">
        <f>Formular!I47</f>
        <v>0</v>
      </c>
    </row>
    <row r="32" spans="1:8" x14ac:dyDescent="0.2">
      <c r="A32" s="28">
        <v>2</v>
      </c>
      <c r="B32" s="14" t="str">
        <f>Formular!C48</f>
        <v xml:space="preserve">, </v>
      </c>
      <c r="C32" s="14">
        <f>Formular!D48</f>
        <v>20</v>
      </c>
      <c r="D32" s="14">
        <f>Formular!E48</f>
        <v>0</v>
      </c>
      <c r="E32" s="14">
        <f>Formular!F48</f>
        <v>0</v>
      </c>
      <c r="F32" s="16" t="e">
        <f>Formular!G48</f>
        <v>#DIV/0!</v>
      </c>
      <c r="G32" s="17" t="e">
        <f>IF(Formular!H48=0,"-,---",Formular!H48)</f>
        <v>#DIV/0!</v>
      </c>
      <c r="H32" s="14">
        <f>Formular!I48</f>
        <v>0</v>
      </c>
    </row>
    <row r="33" spans="1:8" x14ac:dyDescent="0.2">
      <c r="A33" s="28">
        <v>3</v>
      </c>
      <c r="B33" s="14" t="str">
        <f>Formular!C49</f>
        <v xml:space="preserve">, </v>
      </c>
      <c r="C33" s="14">
        <f>Formular!D49</f>
        <v>20</v>
      </c>
      <c r="D33" s="14">
        <f>Formular!E49</f>
        <v>0</v>
      </c>
      <c r="E33" s="14">
        <f>Formular!F49</f>
        <v>0</v>
      </c>
      <c r="F33" s="16" t="e">
        <f>Formular!G49</f>
        <v>#DIV/0!</v>
      </c>
      <c r="G33" s="17" t="e">
        <f>IF(Formular!H49=0,"-,---",Formular!H49)</f>
        <v>#DIV/0!</v>
      </c>
      <c r="H33" s="14">
        <f>Formular!I49</f>
        <v>0</v>
      </c>
    </row>
    <row r="34" spans="1:8" x14ac:dyDescent="0.2">
      <c r="A34" s="28">
        <v>4</v>
      </c>
      <c r="B34" s="14" t="str">
        <f>Formular!C50</f>
        <v xml:space="preserve">, </v>
      </c>
      <c r="C34" s="14">
        <f>Formular!D50</f>
        <v>20</v>
      </c>
      <c r="D34" s="14">
        <f>Formular!E50</f>
        <v>0</v>
      </c>
      <c r="E34" s="14">
        <f>Formular!F50</f>
        <v>0</v>
      </c>
      <c r="F34" s="16" t="e">
        <f>Formular!G50</f>
        <v>#DIV/0!</v>
      </c>
      <c r="G34" s="17" t="e">
        <f>IF(Formular!H50=0,"-,---",Formular!H50)</f>
        <v>#DIV/0!</v>
      </c>
      <c r="H34" s="14">
        <f>Formular!I50</f>
        <v>0</v>
      </c>
    </row>
    <row r="35" spans="1:8" x14ac:dyDescent="0.2">
      <c r="A35" s="29">
        <v>5</v>
      </c>
      <c r="B35" s="14" t="str">
        <f>Formular!C51</f>
        <v xml:space="preserve">, </v>
      </c>
      <c r="C35" s="14">
        <f>Formular!D51</f>
        <v>20</v>
      </c>
      <c r="D35" s="14">
        <f>Formular!E51</f>
        <v>0</v>
      </c>
      <c r="E35" s="14">
        <f>Formular!F51</f>
        <v>0</v>
      </c>
      <c r="F35" s="16" t="e">
        <f>Formular!G51</f>
        <v>#DIV/0!</v>
      </c>
      <c r="G35" s="17" t="e">
        <f>IF(Formular!H51=0,"-,---",Formular!H51)</f>
        <v>#DIV/0!</v>
      </c>
      <c r="H35" s="14">
        <f>Formular!I51</f>
        <v>0</v>
      </c>
    </row>
    <row r="38" spans="1:8" x14ac:dyDescent="0.2">
      <c r="A38" s="115" t="s">
        <v>26</v>
      </c>
      <c r="B38" s="15" t="s">
        <v>13</v>
      </c>
      <c r="C38" s="15" t="s">
        <v>14</v>
      </c>
      <c r="D38" s="15" t="s">
        <v>15</v>
      </c>
      <c r="E38" s="15" t="s">
        <v>16</v>
      </c>
      <c r="F38" s="15" t="s">
        <v>8</v>
      </c>
      <c r="G38" s="15" t="s">
        <v>17</v>
      </c>
      <c r="H38" s="15" t="s">
        <v>18</v>
      </c>
    </row>
    <row r="39" spans="1:8" x14ac:dyDescent="0.2">
      <c r="A39" s="116"/>
      <c r="B39" s="14" t="str">
        <f>Formular!C56</f>
        <v xml:space="preserve">, </v>
      </c>
      <c r="C39" s="14">
        <f>Formular!D56</f>
        <v>1</v>
      </c>
      <c r="D39" s="14">
        <f>Formular!E56</f>
        <v>0</v>
      </c>
      <c r="E39" s="14">
        <f>Formular!F56</f>
        <v>0</v>
      </c>
      <c r="F39" s="16" t="e">
        <f>Formular!G56</f>
        <v>#DIV/0!</v>
      </c>
      <c r="G39" s="17" t="e">
        <f>Formular!H56</f>
        <v>#DIV/0!</v>
      </c>
      <c r="H39" s="14">
        <f>Formular!I56</f>
        <v>0</v>
      </c>
    </row>
    <row r="40" spans="1:8" ht="13.5" thickBot="1" x14ac:dyDescent="0.25">
      <c r="A40" s="116"/>
      <c r="B40" s="18" t="str">
        <f>Formular!C57</f>
        <v xml:space="preserve">, </v>
      </c>
      <c r="C40" s="18">
        <f>Formular!D57</f>
        <v>1</v>
      </c>
      <c r="D40" s="18">
        <f>Formular!E57</f>
        <v>0</v>
      </c>
      <c r="E40" s="18" t="str">
        <f>Formular!F57</f>
        <v/>
      </c>
      <c r="F40" s="19" t="e">
        <f>Formular!G57</f>
        <v>#VALUE!</v>
      </c>
      <c r="G40" s="20" t="e">
        <f>Formular!H57</f>
        <v>#VALUE!</v>
      </c>
      <c r="H40" s="18">
        <f>Formular!I57</f>
        <v>0</v>
      </c>
    </row>
    <row r="41" spans="1:8" x14ac:dyDescent="0.2">
      <c r="A41" s="116"/>
      <c r="B41" s="21" t="str">
        <f>Formular!C58</f>
        <v xml:space="preserve">, </v>
      </c>
      <c r="C41" s="21">
        <f>Formular!D58</f>
        <v>1</v>
      </c>
      <c r="D41" s="21">
        <f>Formular!E58</f>
        <v>0</v>
      </c>
      <c r="E41" s="21">
        <f>Formular!F58</f>
        <v>0</v>
      </c>
      <c r="F41" s="22" t="e">
        <f>Formular!G58</f>
        <v>#DIV/0!</v>
      </c>
      <c r="G41" s="23" t="e">
        <f>Formular!H58</f>
        <v>#DIV/0!</v>
      </c>
      <c r="H41" s="21">
        <f>Formular!I58</f>
        <v>0</v>
      </c>
    </row>
    <row r="42" spans="1:8" ht="13.5" thickBot="1" x14ac:dyDescent="0.25">
      <c r="A42" s="116"/>
      <c r="B42" s="18" t="str">
        <f>Formular!C59</f>
        <v xml:space="preserve">, </v>
      </c>
      <c r="C42" s="18">
        <f>Formular!D59</f>
        <v>1</v>
      </c>
      <c r="D42" s="18">
        <f>Formular!E59</f>
        <v>0</v>
      </c>
      <c r="E42" s="18" t="str">
        <f>Formular!F59</f>
        <v/>
      </c>
      <c r="F42" s="19" t="e">
        <f>Formular!G59</f>
        <v>#VALUE!</v>
      </c>
      <c r="G42" s="20" t="e">
        <f>Formular!H59</f>
        <v>#VALUE!</v>
      </c>
      <c r="H42" s="18">
        <f>Formular!I59</f>
        <v>0</v>
      </c>
    </row>
    <row r="43" spans="1:8" x14ac:dyDescent="0.2">
      <c r="A43" s="116"/>
      <c r="B43" s="21" t="str">
        <f>Formular!C60</f>
        <v xml:space="preserve">, </v>
      </c>
      <c r="C43" s="21">
        <f>Formular!D60</f>
        <v>1</v>
      </c>
      <c r="D43" s="21">
        <f>Formular!E60</f>
        <v>0</v>
      </c>
      <c r="E43" s="21">
        <f>Formular!F60</f>
        <v>0</v>
      </c>
      <c r="F43" s="22" t="e">
        <f>Formular!G60</f>
        <v>#DIV/0!</v>
      </c>
      <c r="G43" s="23" t="e">
        <f>Formular!H60</f>
        <v>#DIV/0!</v>
      </c>
      <c r="H43" s="21">
        <f>Formular!I60</f>
        <v>0</v>
      </c>
    </row>
    <row r="44" spans="1:8" ht="13.5" thickBot="1" x14ac:dyDescent="0.25">
      <c r="A44" s="116"/>
      <c r="B44" s="18" t="str">
        <f>Formular!C61</f>
        <v xml:space="preserve">, </v>
      </c>
      <c r="C44" s="18">
        <f>Formular!D61</f>
        <v>1</v>
      </c>
      <c r="D44" s="18">
        <f>Formular!E61</f>
        <v>0</v>
      </c>
      <c r="E44" s="18" t="str">
        <f>Formular!F61</f>
        <v/>
      </c>
      <c r="F44" s="19" t="e">
        <f>Formular!G61</f>
        <v>#VALUE!</v>
      </c>
      <c r="G44" s="20" t="e">
        <f>Formular!H61</f>
        <v>#VALUE!</v>
      </c>
      <c r="H44" s="18">
        <f>Formular!I61</f>
        <v>0</v>
      </c>
    </row>
    <row r="45" spans="1:8" x14ac:dyDescent="0.2">
      <c r="A45" s="116"/>
      <c r="B45" s="21" t="str">
        <f>Formular!C62</f>
        <v xml:space="preserve">, </v>
      </c>
      <c r="C45" s="21">
        <f>Formular!D62</f>
        <v>1</v>
      </c>
      <c r="D45" s="21">
        <f>Formular!E62</f>
        <v>0</v>
      </c>
      <c r="E45" s="21">
        <f>Formular!F62</f>
        <v>0</v>
      </c>
      <c r="F45" s="22" t="e">
        <f>Formular!G62</f>
        <v>#DIV/0!</v>
      </c>
      <c r="G45" s="23" t="e">
        <f>Formular!H62</f>
        <v>#DIV/0!</v>
      </c>
      <c r="H45" s="21">
        <f>Formular!I62</f>
        <v>0</v>
      </c>
    </row>
    <row r="46" spans="1:8" ht="13.5" thickBot="1" x14ac:dyDescent="0.25">
      <c r="A46" s="116"/>
      <c r="B46" s="18" t="str">
        <f>Formular!C63</f>
        <v xml:space="preserve">, </v>
      </c>
      <c r="C46" s="18">
        <f>Formular!D63</f>
        <v>1</v>
      </c>
      <c r="D46" s="18">
        <f>Formular!E63</f>
        <v>0</v>
      </c>
      <c r="E46" s="18" t="str">
        <f>Formular!F63</f>
        <v/>
      </c>
      <c r="F46" s="19" t="e">
        <f>Formular!G63</f>
        <v>#VALUE!</v>
      </c>
      <c r="G46" s="20" t="e">
        <f>Formular!H63</f>
        <v>#VALUE!</v>
      </c>
      <c r="H46" s="18">
        <f>Formular!I63</f>
        <v>0</v>
      </c>
    </row>
    <row r="47" spans="1:8" x14ac:dyDescent="0.2">
      <c r="A47" s="116"/>
      <c r="B47" s="21" t="str">
        <f>Formular!C64</f>
        <v xml:space="preserve">, </v>
      </c>
      <c r="C47" s="21">
        <f>Formular!D64</f>
        <v>1</v>
      </c>
      <c r="D47" s="21">
        <f>Formular!E64</f>
        <v>0</v>
      </c>
      <c r="E47" s="21">
        <f>Formular!F64</f>
        <v>0</v>
      </c>
      <c r="F47" s="22" t="e">
        <f>Formular!G64</f>
        <v>#DIV/0!</v>
      </c>
      <c r="G47" s="23" t="e">
        <f>Formular!H64</f>
        <v>#DIV/0!</v>
      </c>
      <c r="H47" s="21">
        <f>Formular!I64</f>
        <v>0</v>
      </c>
    </row>
    <row r="48" spans="1:8" ht="13.5" thickBot="1" x14ac:dyDescent="0.25">
      <c r="A48" s="116"/>
      <c r="B48" s="18" t="str">
        <f>Formular!C65</f>
        <v xml:space="preserve">, </v>
      </c>
      <c r="C48" s="18">
        <f>Formular!D65</f>
        <v>1</v>
      </c>
      <c r="D48" s="18">
        <f>Formular!E65</f>
        <v>0</v>
      </c>
      <c r="E48" s="18" t="str">
        <f>Formular!F65</f>
        <v/>
      </c>
      <c r="F48" s="19" t="e">
        <f>Formular!G65</f>
        <v>#VALUE!</v>
      </c>
      <c r="G48" s="20" t="e">
        <f>Formular!H65</f>
        <v>#VALUE!</v>
      </c>
      <c r="H48" s="18">
        <f>Formular!I65</f>
        <v>0</v>
      </c>
    </row>
    <row r="49" spans="1:8" x14ac:dyDescent="0.2">
      <c r="A49" s="116"/>
      <c r="B49" s="21" t="str">
        <f>Formular!C66</f>
        <v xml:space="preserve">, </v>
      </c>
      <c r="C49" s="21">
        <f>Formular!D66</f>
        <v>1</v>
      </c>
      <c r="D49" s="21">
        <f>Formular!E66</f>
        <v>0</v>
      </c>
      <c r="E49" s="21">
        <f>Formular!F66</f>
        <v>0</v>
      </c>
      <c r="F49" s="22" t="e">
        <f>Formular!G66</f>
        <v>#DIV/0!</v>
      </c>
      <c r="G49" s="23" t="e">
        <f>Formular!H66</f>
        <v>#DIV/0!</v>
      </c>
      <c r="H49" s="21">
        <f>Formular!I66</f>
        <v>0</v>
      </c>
    </row>
    <row r="50" spans="1:8" ht="13.5" thickBot="1" x14ac:dyDescent="0.25">
      <c r="A50" s="116"/>
      <c r="B50" s="18" t="str">
        <f>Formular!C67</f>
        <v xml:space="preserve">, </v>
      </c>
      <c r="C50" s="18">
        <f>Formular!D67</f>
        <v>1</v>
      </c>
      <c r="D50" s="18">
        <f>Formular!E67</f>
        <v>0</v>
      </c>
      <c r="E50" s="18" t="str">
        <f>Formular!F67</f>
        <v/>
      </c>
      <c r="F50" s="19" t="e">
        <f>Formular!G67</f>
        <v>#VALUE!</v>
      </c>
      <c r="G50" s="20" t="e">
        <f>Formular!H67</f>
        <v>#VALUE!</v>
      </c>
      <c r="H50" s="18">
        <f>Formular!I67</f>
        <v>0</v>
      </c>
    </row>
    <row r="51" spans="1:8" x14ac:dyDescent="0.2">
      <c r="A51" s="116"/>
      <c r="B51" s="21" t="str">
        <f>Formular!C68</f>
        <v xml:space="preserve">, </v>
      </c>
      <c r="C51" s="21">
        <f>Formular!D68</f>
        <v>1</v>
      </c>
      <c r="D51" s="21">
        <f>Formular!E68</f>
        <v>0</v>
      </c>
      <c r="E51" s="21">
        <f>Formular!F68</f>
        <v>0</v>
      </c>
      <c r="F51" s="22" t="e">
        <f>Formular!G68</f>
        <v>#DIV/0!</v>
      </c>
      <c r="G51" s="23" t="e">
        <f>Formular!H68</f>
        <v>#DIV/0!</v>
      </c>
      <c r="H51" s="21">
        <f>Formular!I68</f>
        <v>0</v>
      </c>
    </row>
    <row r="52" spans="1:8" ht="13.5" thickBot="1" x14ac:dyDescent="0.25">
      <c r="A52" s="116"/>
      <c r="B52" s="18" t="str">
        <f>Formular!C69</f>
        <v xml:space="preserve">, </v>
      </c>
      <c r="C52" s="18">
        <f>Formular!D69</f>
        <v>1</v>
      </c>
      <c r="D52" s="18">
        <f>Formular!E69</f>
        <v>0</v>
      </c>
      <c r="E52" s="18" t="str">
        <f>Formular!F69</f>
        <v/>
      </c>
      <c r="F52" s="19" t="e">
        <f>Formular!G69</f>
        <v>#VALUE!</v>
      </c>
      <c r="G52" s="20" t="e">
        <f>Formular!H69</f>
        <v>#VALUE!</v>
      </c>
      <c r="H52" s="18">
        <f>Formular!I69</f>
        <v>0</v>
      </c>
    </row>
    <row r="53" spans="1:8" x14ac:dyDescent="0.2">
      <c r="A53" s="116"/>
      <c r="B53" s="21" t="str">
        <f>Formular!C70</f>
        <v xml:space="preserve">, </v>
      </c>
      <c r="C53" s="21">
        <f>Formular!D70</f>
        <v>1</v>
      </c>
      <c r="D53" s="21">
        <f>Formular!E70</f>
        <v>0</v>
      </c>
      <c r="E53" s="21">
        <f>Formular!F70</f>
        <v>0</v>
      </c>
      <c r="F53" s="22" t="e">
        <f>Formular!G70</f>
        <v>#DIV/0!</v>
      </c>
      <c r="G53" s="23" t="e">
        <f>Formular!H70</f>
        <v>#DIV/0!</v>
      </c>
      <c r="H53" s="21">
        <f>Formular!I70</f>
        <v>0</v>
      </c>
    </row>
    <row r="54" spans="1:8" ht="13.5" thickBot="1" x14ac:dyDescent="0.25">
      <c r="A54" s="116"/>
      <c r="B54" s="18" t="str">
        <f>Formular!C71</f>
        <v xml:space="preserve">, </v>
      </c>
      <c r="C54" s="18">
        <f>Formular!D71</f>
        <v>1</v>
      </c>
      <c r="D54" s="18">
        <f>Formular!E71</f>
        <v>0</v>
      </c>
      <c r="E54" s="18" t="str">
        <f>Formular!F71</f>
        <v/>
      </c>
      <c r="F54" s="19" t="e">
        <f>Formular!G71</f>
        <v>#VALUE!</v>
      </c>
      <c r="G54" s="20" t="e">
        <f>Formular!H71</f>
        <v>#VALUE!</v>
      </c>
      <c r="H54" s="18">
        <f>Formular!I71</f>
        <v>0</v>
      </c>
    </row>
    <row r="55" spans="1:8" x14ac:dyDescent="0.2">
      <c r="A55" s="116"/>
      <c r="B55" s="21" t="str">
        <f>Formular!C72</f>
        <v xml:space="preserve">, </v>
      </c>
      <c r="C55" s="21">
        <f>Formular!D72</f>
        <v>1</v>
      </c>
      <c r="D55" s="21">
        <f>Formular!E72</f>
        <v>0</v>
      </c>
      <c r="E55" s="21">
        <f>Formular!F72</f>
        <v>0</v>
      </c>
      <c r="F55" s="22" t="e">
        <f>Formular!G72</f>
        <v>#DIV/0!</v>
      </c>
      <c r="G55" s="23" t="e">
        <f>Formular!H72</f>
        <v>#DIV/0!</v>
      </c>
      <c r="H55" s="21">
        <f>Formular!I72</f>
        <v>0</v>
      </c>
    </row>
    <row r="56" spans="1:8" ht="13.5" thickBot="1" x14ac:dyDescent="0.25">
      <c r="A56" s="116"/>
      <c r="B56" s="18" t="str">
        <f>Formular!C73</f>
        <v xml:space="preserve">, </v>
      </c>
      <c r="C56" s="18">
        <f>Formular!D73</f>
        <v>1</v>
      </c>
      <c r="D56" s="18">
        <f>Formular!E73</f>
        <v>0</v>
      </c>
      <c r="E56" s="18" t="str">
        <f>Formular!F73</f>
        <v/>
      </c>
      <c r="F56" s="19" t="e">
        <f>Formular!G73</f>
        <v>#VALUE!</v>
      </c>
      <c r="G56" s="20" t="e">
        <f>Formular!H73</f>
        <v>#VALUE!</v>
      </c>
      <c r="H56" s="18">
        <f>Formular!I73</f>
        <v>0</v>
      </c>
    </row>
    <row r="57" spans="1:8" x14ac:dyDescent="0.2">
      <c r="A57" s="116"/>
      <c r="B57" s="21" t="str">
        <f>Formular!C74</f>
        <v xml:space="preserve">, </v>
      </c>
      <c r="C57" s="21">
        <f>Formular!D74</f>
        <v>1</v>
      </c>
      <c r="D57" s="21">
        <f>Formular!E74</f>
        <v>0</v>
      </c>
      <c r="E57" s="21">
        <f>Formular!F74</f>
        <v>0</v>
      </c>
      <c r="F57" s="22" t="e">
        <f>Formular!G74</f>
        <v>#DIV/0!</v>
      </c>
      <c r="G57" s="23" t="e">
        <f>Formular!H74</f>
        <v>#DIV/0!</v>
      </c>
      <c r="H57" s="21">
        <f>Formular!I74</f>
        <v>0</v>
      </c>
    </row>
    <row r="58" spans="1:8" ht="13.5" thickBot="1" x14ac:dyDescent="0.25">
      <c r="A58" s="129"/>
      <c r="B58" s="24" t="str">
        <f>Formular!C75</f>
        <v xml:space="preserve">, </v>
      </c>
      <c r="C58" s="24">
        <f>Formular!D75</f>
        <v>1</v>
      </c>
      <c r="D58" s="24">
        <f>Formular!E75</f>
        <v>0</v>
      </c>
      <c r="E58" s="24" t="str">
        <f>Formular!F75</f>
        <v/>
      </c>
      <c r="F58" s="25" t="e">
        <f>Formular!G75</f>
        <v>#VALUE!</v>
      </c>
      <c r="G58" s="26" t="e">
        <f>Formular!H75</f>
        <v>#VALUE!</v>
      </c>
      <c r="H58" s="24">
        <f>Formular!I75</f>
        <v>0</v>
      </c>
    </row>
    <row r="59" spans="1:8" x14ac:dyDescent="0.2">
      <c r="A59" s="27" t="s">
        <v>64</v>
      </c>
      <c r="B59" s="27" t="s">
        <v>13</v>
      </c>
      <c r="C59" s="27" t="s">
        <v>14</v>
      </c>
      <c r="D59" s="27" t="s">
        <v>15</v>
      </c>
      <c r="E59" s="27" t="s">
        <v>16</v>
      </c>
      <c r="F59" s="27" t="s">
        <v>8</v>
      </c>
      <c r="G59" s="27" t="s">
        <v>17</v>
      </c>
      <c r="H59" s="27" t="s">
        <v>18</v>
      </c>
    </row>
    <row r="60" spans="1:8" x14ac:dyDescent="0.2">
      <c r="A60" s="28">
        <v>1</v>
      </c>
      <c r="B60" s="14" t="str">
        <f>Formular!C77</f>
        <v xml:space="preserve">, </v>
      </c>
      <c r="C60" s="14">
        <f>Formular!D77</f>
        <v>20</v>
      </c>
      <c r="D60" s="14">
        <f>Formular!E77</f>
        <v>0</v>
      </c>
      <c r="E60" s="14">
        <f>Formular!F77</f>
        <v>0</v>
      </c>
      <c r="F60" s="16" t="e">
        <f>Formular!G77</f>
        <v>#DIV/0!</v>
      </c>
      <c r="G60" s="16" t="e">
        <f>IF(Formular!H77=0,"-,---",Formular!H77)</f>
        <v>#DIV/0!</v>
      </c>
      <c r="H60" s="14">
        <f>Formular!I77</f>
        <v>0</v>
      </c>
    </row>
    <row r="61" spans="1:8" x14ac:dyDescent="0.2">
      <c r="A61" s="28">
        <v>2</v>
      </c>
      <c r="B61" s="14" t="str">
        <f>Formular!C78</f>
        <v xml:space="preserve">, </v>
      </c>
      <c r="C61" s="14">
        <f>Formular!D78</f>
        <v>20</v>
      </c>
      <c r="D61" s="14">
        <f>Formular!E78</f>
        <v>0</v>
      </c>
      <c r="E61" s="14">
        <f>Formular!F78</f>
        <v>0</v>
      </c>
      <c r="F61" s="16" t="e">
        <f>Formular!G78</f>
        <v>#DIV/0!</v>
      </c>
      <c r="G61" s="16" t="e">
        <f>IF(Formular!H78=0,"-,---",Formular!H78)</f>
        <v>#DIV/0!</v>
      </c>
      <c r="H61" s="14">
        <f>Formular!I78</f>
        <v>0</v>
      </c>
    </row>
    <row r="62" spans="1:8" x14ac:dyDescent="0.2">
      <c r="A62" s="28">
        <v>3</v>
      </c>
      <c r="B62" s="14" t="str">
        <f>Formular!C79</f>
        <v xml:space="preserve">, </v>
      </c>
      <c r="C62" s="14">
        <f>Formular!D79</f>
        <v>20</v>
      </c>
      <c r="D62" s="14">
        <f>Formular!E79</f>
        <v>0</v>
      </c>
      <c r="E62" s="14">
        <f>Formular!F79</f>
        <v>0</v>
      </c>
      <c r="F62" s="16" t="e">
        <f>Formular!G79</f>
        <v>#DIV/0!</v>
      </c>
      <c r="G62" s="16" t="e">
        <f>IF(Formular!H79=0,"-,---",Formular!H79)</f>
        <v>#DIV/0!</v>
      </c>
      <c r="H62" s="14">
        <f>Formular!I79</f>
        <v>0</v>
      </c>
    </row>
    <row r="63" spans="1:8" x14ac:dyDescent="0.2">
      <c r="A63" s="28">
        <v>4</v>
      </c>
      <c r="B63" s="14" t="str">
        <f>Formular!C80</f>
        <v xml:space="preserve">, </v>
      </c>
      <c r="C63" s="14">
        <f>Formular!D80</f>
        <v>20</v>
      </c>
      <c r="D63" s="14">
        <f>Formular!E80</f>
        <v>0</v>
      </c>
      <c r="E63" s="14">
        <f>Formular!F80</f>
        <v>0</v>
      </c>
      <c r="F63" s="16" t="e">
        <f>Formular!G80</f>
        <v>#DIV/0!</v>
      </c>
      <c r="G63" s="16" t="e">
        <f>IF(Formular!H80=0,"-,---",Formular!H80)</f>
        <v>#DIV/0!</v>
      </c>
      <c r="H63" s="14">
        <f>Formular!I80</f>
        <v>0</v>
      </c>
    </row>
    <row r="64" spans="1:8" x14ac:dyDescent="0.2">
      <c r="A64" s="29">
        <v>5</v>
      </c>
      <c r="B64" s="14" t="str">
        <f>Formular!C81</f>
        <v xml:space="preserve">, </v>
      </c>
      <c r="C64" s="14">
        <f>Formular!D81</f>
        <v>20</v>
      </c>
      <c r="D64" s="14">
        <f>Formular!E81</f>
        <v>0</v>
      </c>
      <c r="E64" s="14">
        <f>Formular!F81</f>
        <v>0</v>
      </c>
      <c r="F64" s="16" t="e">
        <f>Formular!G81</f>
        <v>#DIV/0!</v>
      </c>
      <c r="G64" s="16" t="e">
        <f>IF(Formular!H81=0,"-,---",Formular!H81)</f>
        <v>#DIV/0!</v>
      </c>
      <c r="H64" s="14">
        <f>Formular!I81</f>
        <v>0</v>
      </c>
    </row>
  </sheetData>
  <sheetProtection sheet="1" objects="1" scenarios="1" selectLockedCells="1"/>
  <mergeCells count="7">
    <mergeCell ref="A1:H1"/>
    <mergeCell ref="B3:H3"/>
    <mergeCell ref="B4:H4"/>
    <mergeCell ref="B5:H5"/>
    <mergeCell ref="B6:H6"/>
    <mergeCell ref="A9:A29"/>
    <mergeCell ref="A38:A58"/>
  </mergeCells>
  <conditionalFormatting sqref="C10:C19">
    <cfRule type="cellIs" dxfId="11" priority="13" operator="equal">
      <formula>1</formula>
    </cfRule>
    <cfRule type="cellIs" dxfId="10" priority="14" operator="equal">
      <formula>2</formula>
    </cfRule>
  </conditionalFormatting>
  <conditionalFormatting sqref="C39:C48">
    <cfRule type="cellIs" dxfId="9" priority="11" operator="equal">
      <formula>1</formula>
    </cfRule>
    <cfRule type="cellIs" dxfId="8" priority="12" operator="equal">
      <formula>2</formula>
    </cfRule>
  </conditionalFormatting>
  <conditionalFormatting sqref="C20:C29">
    <cfRule type="cellIs" dxfId="7" priority="3" operator="equal">
      <formula>1</formula>
    </cfRule>
    <cfRule type="cellIs" dxfId="6" priority="4" operator="equal">
      <formula>2</formula>
    </cfRule>
  </conditionalFormatting>
  <conditionalFormatting sqref="C49:C58">
    <cfRule type="cellIs" dxfId="5" priority="1" operator="equal">
      <formula>1</formula>
    </cfRule>
    <cfRule type="cellIs" dxfId="4" priority="2" operator="equal">
      <formula>2</formula>
    </cfRule>
  </conditionalFormatting>
  <pageMargins left="0.7" right="0.7" top="0.78740157499999996" bottom="0.78740157499999996" header="0.3" footer="0.3"/>
  <pageSetup paperSize="9" scale="91" fitToWidth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W24"/>
  <sheetViews>
    <sheetView workbookViewId="0">
      <selection sqref="A1:W1"/>
    </sheetView>
  </sheetViews>
  <sheetFormatPr baseColWidth="10" defaultRowHeight="12.75" x14ac:dyDescent="0.2"/>
  <cols>
    <col min="1" max="1" width="17.85546875" style="83" customWidth="1"/>
    <col min="2" max="5" width="3.5703125" style="83" customWidth="1"/>
    <col min="6" max="6" width="5.7109375" style="83" customWidth="1"/>
    <col min="7" max="7" width="3.5703125" style="83" customWidth="1"/>
    <col min="8" max="8" width="8.5703125" style="83" customWidth="1"/>
    <col min="9" max="9" width="17.85546875" style="83" customWidth="1"/>
    <col min="10" max="13" width="3.5703125" style="83" customWidth="1"/>
    <col min="14" max="14" width="5.7109375" style="83" customWidth="1"/>
    <col min="15" max="15" width="3.5703125" style="83" customWidth="1"/>
    <col min="16" max="16" width="8.5703125" style="83" customWidth="1"/>
    <col min="17" max="17" width="17.85546875" style="83" customWidth="1"/>
    <col min="18" max="21" width="3.5703125" style="83" customWidth="1"/>
    <col min="22" max="22" width="5.7109375" style="83" customWidth="1"/>
    <col min="23" max="23" width="3.5703125" style="83" customWidth="1"/>
    <col min="24" max="16384" width="11.42578125" style="83"/>
  </cols>
  <sheetData>
    <row r="1" spans="1:23" x14ac:dyDescent="0.2">
      <c r="A1" s="120" t="str">
        <f>Formular!B3&amp;" "&amp;Formular!B7&amp;" - Endrunde"</f>
        <v>Meisterschaft Dreiband 2026/2027 - Endrunde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2"/>
    </row>
    <row r="3" spans="1:23" x14ac:dyDescent="0.2">
      <c r="A3" s="84" t="s">
        <v>59</v>
      </c>
      <c r="B3" s="123" t="str">
        <f>Formular!B5</f>
        <v>BC Musterort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5"/>
    </row>
    <row r="4" spans="1:23" x14ac:dyDescent="0.2">
      <c r="A4" s="84" t="s">
        <v>60</v>
      </c>
      <c r="B4" s="123" t="str">
        <f>Formular!B6</f>
        <v>00.-00. Monat 20XX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5"/>
    </row>
    <row r="5" spans="1:23" x14ac:dyDescent="0.2">
      <c r="A5" s="84" t="s">
        <v>61</v>
      </c>
      <c r="B5" s="123" t="str">
        <f>Formular!B4</f>
        <v>10 Teilnehmer | 2 Gruppen á 5 Spieler - VF - HF - F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5"/>
    </row>
    <row r="6" spans="1:23" x14ac:dyDescent="0.2">
      <c r="A6" s="84" t="s">
        <v>63</v>
      </c>
      <c r="B6" s="123" t="str">
        <f>Formular!B8</f>
        <v>00 Punkte / 00 Aufnahmen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5"/>
    </row>
    <row r="9" spans="1:23" x14ac:dyDescent="0.2">
      <c r="A9" s="6" t="s">
        <v>38</v>
      </c>
      <c r="B9" s="6" t="s">
        <v>14</v>
      </c>
      <c r="C9" s="6" t="s">
        <v>15</v>
      </c>
      <c r="D9" s="6" t="s">
        <v>65</v>
      </c>
      <c r="E9" s="6" t="s">
        <v>18</v>
      </c>
      <c r="F9" s="6" t="s">
        <v>8</v>
      </c>
      <c r="G9" s="6" t="s">
        <v>66</v>
      </c>
      <c r="H9" s="7"/>
      <c r="I9" s="6" t="s">
        <v>47</v>
      </c>
      <c r="J9" s="6" t="s">
        <v>14</v>
      </c>
      <c r="K9" s="6" t="s">
        <v>15</v>
      </c>
      <c r="L9" s="6" t="s">
        <v>65</v>
      </c>
      <c r="M9" s="6" t="s">
        <v>18</v>
      </c>
      <c r="N9" s="6" t="s">
        <v>8</v>
      </c>
      <c r="O9" s="6" t="s">
        <v>66</v>
      </c>
      <c r="P9" s="7"/>
      <c r="Q9" s="6" t="s">
        <v>56</v>
      </c>
      <c r="R9" s="6" t="s">
        <v>14</v>
      </c>
      <c r="S9" s="6" t="s">
        <v>15</v>
      </c>
      <c r="T9" s="6" t="s">
        <v>65</v>
      </c>
      <c r="U9" s="6" t="s">
        <v>18</v>
      </c>
      <c r="V9" s="6" t="s">
        <v>8</v>
      </c>
      <c r="W9" s="6" t="s">
        <v>66</v>
      </c>
    </row>
    <row r="10" spans="1:23" ht="13.5" thickBo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x14ac:dyDescent="0.2">
      <c r="A11" s="30" t="str">
        <f>Formular!C101</f>
        <v xml:space="preserve">, </v>
      </c>
      <c r="B11" s="31">
        <f>Formular!D101</f>
        <v>0</v>
      </c>
      <c r="C11" s="85">
        <f>Formular!E101</f>
        <v>0</v>
      </c>
      <c r="D11" s="31">
        <f>Formular!F101</f>
        <v>0</v>
      </c>
      <c r="E11" s="31">
        <f>Formular!I101</f>
        <v>0</v>
      </c>
      <c r="F11" s="32" t="e">
        <f>IF(C11&lt;&gt;"",TRUNC(C11/D11,3),"")</f>
        <v>#DIV/0!</v>
      </c>
      <c r="G11" s="86" t="str">
        <f>IF(Formular!J101="","",Formular!J101)</f>
        <v/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3.5" thickBot="1" x14ac:dyDescent="0.25">
      <c r="A12" s="33" t="str">
        <f>Formular!C102</f>
        <v xml:space="preserve">, </v>
      </c>
      <c r="B12" s="34" t="b">
        <f>Formular!D102</f>
        <v>0</v>
      </c>
      <c r="C12" s="87">
        <f>Formular!E102</f>
        <v>0</v>
      </c>
      <c r="D12" s="34" t="str">
        <f>Formular!F102</f>
        <v/>
      </c>
      <c r="E12" s="34">
        <f>Formular!I102</f>
        <v>0</v>
      </c>
      <c r="F12" s="35" t="e">
        <f>IF(C12&lt;&gt;"",TRUNC(C12/D12,3),"")</f>
        <v>#VALUE!</v>
      </c>
      <c r="G12" s="88" t="str">
        <f>IF(Formular!J102="","",Formular!J102)</f>
        <v/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x14ac:dyDescent="0.2">
      <c r="A13" s="8"/>
      <c r="B13" s="8"/>
      <c r="C13" s="9"/>
      <c r="D13" s="9"/>
      <c r="E13" s="9"/>
      <c r="F13" s="10"/>
      <c r="G13" s="10"/>
      <c r="H13" s="7"/>
      <c r="I13" s="11" t="str">
        <f>Formular!C125</f>
        <v xml:space="preserve">, </v>
      </c>
      <c r="J13" s="31">
        <f>Formular!D125</f>
        <v>0</v>
      </c>
      <c r="K13" s="85">
        <f>Formular!E125</f>
        <v>0</v>
      </c>
      <c r="L13" s="31">
        <f>Formular!F125</f>
        <v>0</v>
      </c>
      <c r="M13" s="31">
        <f>Formular!I125</f>
        <v>0</v>
      </c>
      <c r="N13" s="32" t="e">
        <f>IF(K13&lt;&gt;"",TRUNC(K13/L13,3),"")</f>
        <v>#DIV/0!</v>
      </c>
      <c r="O13" s="86" t="str">
        <f>IF(Formular!J125="","",Formular!J125)</f>
        <v/>
      </c>
      <c r="P13" s="7"/>
      <c r="Q13" s="7"/>
      <c r="R13" s="7"/>
      <c r="S13" s="7"/>
      <c r="T13" s="7"/>
      <c r="U13" s="7"/>
      <c r="V13" s="7"/>
      <c r="W13" s="7"/>
    </row>
    <row r="14" spans="1:23" ht="13.5" thickBot="1" x14ac:dyDescent="0.25">
      <c r="A14" s="7"/>
      <c r="B14" s="7"/>
      <c r="C14" s="7"/>
      <c r="D14" s="7"/>
      <c r="E14" s="7"/>
      <c r="F14" s="7"/>
      <c r="G14" s="7"/>
      <c r="H14" s="7"/>
      <c r="I14" s="12" t="str">
        <f>Formular!C126</f>
        <v xml:space="preserve">, </v>
      </c>
      <c r="J14" s="34" t="b">
        <f>Formular!D126</f>
        <v>0</v>
      </c>
      <c r="K14" s="87">
        <f>Formular!E126</f>
        <v>0</v>
      </c>
      <c r="L14" s="34" t="str">
        <f>Formular!F126</f>
        <v/>
      </c>
      <c r="M14" s="34">
        <f>Formular!I126</f>
        <v>0</v>
      </c>
      <c r="N14" s="35" t="e">
        <f>IF(K14&lt;&gt;"",TRUNC(K14/L14,3),"")</f>
        <v>#VALUE!</v>
      </c>
      <c r="O14" s="88" t="str">
        <f>IF(Formular!J126="","",Formular!J126)</f>
        <v/>
      </c>
      <c r="P14" s="7"/>
      <c r="Q14" s="7"/>
      <c r="R14" s="7"/>
      <c r="S14" s="7"/>
      <c r="T14" s="7"/>
      <c r="U14" s="7"/>
      <c r="V14" s="7"/>
      <c r="W14" s="7"/>
    </row>
    <row r="15" spans="1:23" x14ac:dyDescent="0.2">
      <c r="A15" s="30" t="str">
        <f>Formular!C107</f>
        <v xml:space="preserve">, </v>
      </c>
      <c r="B15" s="31">
        <f>Formular!D107</f>
        <v>0</v>
      </c>
      <c r="C15" s="85">
        <f>Formular!E107</f>
        <v>0</v>
      </c>
      <c r="D15" s="31">
        <f>Formular!F107</f>
        <v>0</v>
      </c>
      <c r="E15" s="31">
        <f>Formular!I107</f>
        <v>0</v>
      </c>
      <c r="F15" s="32" t="e">
        <f>IF(C15&lt;&gt;"",TRUNC(C15/D15,3),"")</f>
        <v>#DIV/0!</v>
      </c>
      <c r="G15" s="86" t="str">
        <f>IF(Formular!J107="","",Formular!J107)</f>
        <v/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13.5" thickBot="1" x14ac:dyDescent="0.25">
      <c r="A16" s="33" t="str">
        <f>Formular!C108</f>
        <v xml:space="preserve">, </v>
      </c>
      <c r="B16" s="34" t="b">
        <f>Formular!D108</f>
        <v>0</v>
      </c>
      <c r="C16" s="87">
        <f>Formular!E108</f>
        <v>0</v>
      </c>
      <c r="D16" s="34" t="str">
        <f>Formular!F108</f>
        <v/>
      </c>
      <c r="E16" s="34">
        <f>Formular!I108</f>
        <v>0</v>
      </c>
      <c r="F16" s="35" t="e">
        <f>IF(C16&lt;&gt;"",TRUNC(C16/D16,3),"")</f>
        <v>#VALUE!</v>
      </c>
      <c r="G16" s="88" t="str">
        <f>IF(Formular!J108="","",Formular!J108)</f>
        <v/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x14ac:dyDescent="0.2">
      <c r="A17" s="8"/>
      <c r="B17" s="8"/>
      <c r="C17" s="9"/>
      <c r="D17" s="9"/>
      <c r="E17" s="9"/>
      <c r="F17" s="10"/>
      <c r="G17" s="10"/>
      <c r="H17" s="7"/>
      <c r="I17" s="7"/>
      <c r="J17" s="7"/>
      <c r="K17" s="7"/>
      <c r="L17" s="7"/>
      <c r="M17" s="7"/>
      <c r="N17" s="7"/>
      <c r="O17" s="7"/>
      <c r="P17" s="7"/>
      <c r="Q17" s="11" t="str">
        <f>Formular!C141</f>
        <v xml:space="preserve">, </v>
      </c>
      <c r="R17" s="31">
        <f>Formular!D141</f>
        <v>0</v>
      </c>
      <c r="S17" s="85">
        <f>Formular!E141</f>
        <v>0</v>
      </c>
      <c r="T17" s="31">
        <f>Formular!F141</f>
        <v>0</v>
      </c>
      <c r="U17" s="31">
        <f>Formular!I141</f>
        <v>0</v>
      </c>
      <c r="V17" s="32" t="e">
        <f>IF(S17&lt;&gt;"",TRUNC(S17/T17,3),"")</f>
        <v>#DIV/0!</v>
      </c>
      <c r="W17" s="86" t="str">
        <f>IF(Formular!J141="","",Formular!J141)</f>
        <v/>
      </c>
    </row>
    <row r="18" spans="1:23" ht="13.5" thickBo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2" t="str">
        <f>Formular!C142</f>
        <v xml:space="preserve">, </v>
      </c>
      <c r="R18" s="34" t="b">
        <f>Formular!D142</f>
        <v>0</v>
      </c>
      <c r="S18" s="87">
        <f>Formular!E142</f>
        <v>0</v>
      </c>
      <c r="T18" s="34" t="str">
        <f>Formular!F142</f>
        <v/>
      </c>
      <c r="U18" s="34">
        <f>Formular!I142</f>
        <v>0</v>
      </c>
      <c r="V18" s="35" t="e">
        <f>IF(S18&lt;&gt;"",TRUNC(S18/T18,3),"")</f>
        <v>#VALUE!</v>
      </c>
      <c r="W18" s="88" t="str">
        <f>IF(Formular!J142="","",Formular!J142)</f>
        <v/>
      </c>
    </row>
    <row r="19" spans="1:23" x14ac:dyDescent="0.2">
      <c r="A19" s="30" t="str">
        <f>Formular!C105</f>
        <v xml:space="preserve">, </v>
      </c>
      <c r="B19" s="31">
        <f>Formular!D105</f>
        <v>0</v>
      </c>
      <c r="C19" s="85">
        <f>Formular!E105</f>
        <v>0</v>
      </c>
      <c r="D19" s="31">
        <f>Formular!F105</f>
        <v>0</v>
      </c>
      <c r="E19" s="31">
        <f>Formular!I105</f>
        <v>0</v>
      </c>
      <c r="F19" s="32" t="e">
        <f>IF(C19&lt;&gt;"",TRUNC(C19/D19,3),"")</f>
        <v>#DIV/0!</v>
      </c>
      <c r="G19" s="86" t="str">
        <f>IF(Formular!J105="","",Formular!J105)</f>
        <v/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3.5" thickBot="1" x14ac:dyDescent="0.25">
      <c r="A20" s="33" t="str">
        <f>Formular!C106</f>
        <v xml:space="preserve">, </v>
      </c>
      <c r="B20" s="34" t="b">
        <f>Formular!D106</f>
        <v>0</v>
      </c>
      <c r="C20" s="87">
        <f>Formular!E106</f>
        <v>0</v>
      </c>
      <c r="D20" s="34" t="str">
        <f>Formular!F106</f>
        <v/>
      </c>
      <c r="E20" s="34">
        <f>Formular!I106</f>
        <v>0</v>
      </c>
      <c r="F20" s="35" t="e">
        <f>IF(C20&lt;&gt;"",TRUNC(C20/D20,3),"")</f>
        <v>#VALUE!</v>
      </c>
      <c r="G20" s="88" t="str">
        <f>IF(Formular!J106="","",Formular!J106)</f>
        <v/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">
      <c r="A21" s="7"/>
      <c r="B21" s="7"/>
      <c r="C21" s="7"/>
      <c r="D21" s="7"/>
      <c r="E21" s="7"/>
      <c r="F21" s="7"/>
      <c r="G21" s="7"/>
      <c r="H21" s="7"/>
      <c r="I21" s="11" t="str">
        <f>Formular!C128</f>
        <v xml:space="preserve">, </v>
      </c>
      <c r="J21" s="31" t="b">
        <f>Formular!D128</f>
        <v>0</v>
      </c>
      <c r="K21" s="85">
        <f>Formular!E128</f>
        <v>0</v>
      </c>
      <c r="L21" s="31" t="str">
        <f>Formular!F128</f>
        <v/>
      </c>
      <c r="M21" s="31">
        <f>Formular!I128</f>
        <v>0</v>
      </c>
      <c r="N21" s="32" t="e">
        <f>IF(K21&lt;&gt;"",TRUNC(K21/L21,3),"")</f>
        <v>#VALUE!</v>
      </c>
      <c r="O21" s="86" t="str">
        <f>IF(Formular!J128="","",Formular!J128)</f>
        <v/>
      </c>
      <c r="P21" s="7"/>
    </row>
    <row r="22" spans="1:23" ht="13.5" thickBot="1" x14ac:dyDescent="0.25">
      <c r="A22" s="7"/>
      <c r="B22" s="7"/>
      <c r="C22" s="7"/>
      <c r="D22" s="7"/>
      <c r="E22" s="7"/>
      <c r="F22" s="7"/>
      <c r="G22" s="7"/>
      <c r="H22" s="7"/>
      <c r="I22" s="12" t="str">
        <f>Formular!C127</f>
        <v xml:space="preserve">, </v>
      </c>
      <c r="J22" s="34">
        <f>Formular!D127</f>
        <v>0</v>
      </c>
      <c r="K22" s="87">
        <f>Formular!E127</f>
        <v>0</v>
      </c>
      <c r="L22" s="34">
        <f>Formular!F127</f>
        <v>0</v>
      </c>
      <c r="M22" s="34">
        <f>Formular!I127</f>
        <v>0</v>
      </c>
      <c r="N22" s="35" t="e">
        <f>IF(K22&lt;&gt;"",TRUNC(K22/L22,3),"")</f>
        <v>#DIV/0!</v>
      </c>
      <c r="O22" s="88" t="str">
        <f>IF(Formular!J127="","",Formular!J127)</f>
        <v/>
      </c>
      <c r="P22" s="7"/>
    </row>
    <row r="23" spans="1:23" x14ac:dyDescent="0.2">
      <c r="A23" s="30" t="str">
        <f>Formular!C104</f>
        <v xml:space="preserve">, </v>
      </c>
      <c r="B23" s="31" t="b">
        <f>Formular!D104</f>
        <v>0</v>
      </c>
      <c r="C23" s="85">
        <f>Formular!E104</f>
        <v>0</v>
      </c>
      <c r="D23" s="31" t="str">
        <f>Formular!F104</f>
        <v/>
      </c>
      <c r="E23" s="31">
        <f>Formular!I104</f>
        <v>0</v>
      </c>
      <c r="F23" s="32" t="e">
        <f>IF(C23&lt;&gt;"",TRUNC(C23/D23,3),"")</f>
        <v>#VALUE!</v>
      </c>
      <c r="G23" s="86" t="str">
        <f>IF(Formular!J104="","",Formular!J104)</f>
        <v/>
      </c>
      <c r="H23" s="7"/>
      <c r="I23" s="7"/>
      <c r="J23" s="7"/>
      <c r="K23" s="7"/>
      <c r="L23" s="7"/>
      <c r="M23" s="7"/>
      <c r="N23" s="7"/>
      <c r="O23" s="7"/>
      <c r="P23" s="7"/>
    </row>
    <row r="24" spans="1:23" ht="13.5" thickBot="1" x14ac:dyDescent="0.25">
      <c r="A24" s="33" t="str">
        <f>Formular!C103</f>
        <v xml:space="preserve">, </v>
      </c>
      <c r="B24" s="34">
        <f>Formular!D103</f>
        <v>0</v>
      </c>
      <c r="C24" s="87">
        <f>Formular!E103</f>
        <v>0</v>
      </c>
      <c r="D24" s="34">
        <f>Formular!F103</f>
        <v>0</v>
      </c>
      <c r="E24" s="34">
        <f>Formular!I103</f>
        <v>0</v>
      </c>
      <c r="F24" s="35" t="e">
        <f>IF(C24&lt;&gt;"",TRUNC(C24/D24,3),"")</f>
        <v>#DIV/0!</v>
      </c>
      <c r="G24" s="88" t="str">
        <f>IF(Formular!J103="","",Formular!J103)</f>
        <v/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</sheetData>
  <sheetProtection sheet="1" objects="1" scenarios="1" selectLockedCells="1"/>
  <mergeCells count="5">
    <mergeCell ref="A1:W1"/>
    <mergeCell ref="B3:O3"/>
    <mergeCell ref="B4:O4"/>
    <mergeCell ref="B5:O5"/>
    <mergeCell ref="B6:O6"/>
  </mergeCells>
  <conditionalFormatting sqref="B11:B12 B15:B16 B19:B20 B23:B24 J13:J14 J21:J22 R17:R18">
    <cfRule type="cellIs" dxfId="3" priority="4" operator="equal">
      <formula>2</formula>
    </cfRule>
  </conditionalFormatting>
  <pageMargins left="0.7" right="0.7" top="0.78740157499999996" bottom="0.78740157499999996" header="0.3" footer="0.3"/>
  <pageSetup paperSize="9" scale="93" fitToHeight="0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K21"/>
  <sheetViews>
    <sheetView workbookViewId="0">
      <selection sqref="A1:K1"/>
    </sheetView>
  </sheetViews>
  <sheetFormatPr baseColWidth="10" defaultRowHeight="12.75" x14ac:dyDescent="0.2"/>
  <cols>
    <col min="1" max="1" width="7.28515625" style="13" bestFit="1" customWidth="1"/>
    <col min="2" max="3" width="18.5703125" style="13" customWidth="1"/>
    <col min="4" max="4" width="14.28515625" style="13" customWidth="1"/>
    <col min="5" max="11" width="7.140625" style="13" customWidth="1"/>
    <col min="12" max="16384" width="11.42578125" style="13"/>
  </cols>
  <sheetData>
    <row r="1" spans="1:11" x14ac:dyDescent="0.2">
      <c r="A1" s="126" t="str">
        <f>Formular!B3&amp;" "&amp;Formular!B7&amp;" - Endergebnis"</f>
        <v>Meisterschaft Dreiband 2026/2027 - Endergebnis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3" spans="1:11" x14ac:dyDescent="0.2">
      <c r="A3" s="14" t="s">
        <v>59</v>
      </c>
      <c r="B3" s="117" t="str">
        <f>Formular!B5</f>
        <v>BC Musterort</v>
      </c>
      <c r="C3" s="117"/>
      <c r="D3" s="117"/>
      <c r="E3" s="117"/>
      <c r="F3" s="117"/>
      <c r="G3" s="117"/>
      <c r="H3" s="117"/>
      <c r="I3" s="117"/>
      <c r="J3" s="117"/>
      <c r="K3" s="117"/>
    </row>
    <row r="4" spans="1:11" x14ac:dyDescent="0.2">
      <c r="A4" s="14" t="s">
        <v>60</v>
      </c>
      <c r="B4" s="117" t="str">
        <f>Formular!B6</f>
        <v>00.-00. Monat 20XX</v>
      </c>
      <c r="C4" s="117"/>
      <c r="D4" s="117"/>
      <c r="E4" s="117"/>
      <c r="F4" s="117"/>
      <c r="G4" s="117"/>
      <c r="H4" s="117"/>
      <c r="I4" s="117"/>
      <c r="J4" s="117"/>
      <c r="K4" s="117"/>
    </row>
    <row r="5" spans="1:11" x14ac:dyDescent="0.2">
      <c r="A5" s="14" t="s">
        <v>61</v>
      </c>
      <c r="B5" s="117" t="str">
        <f>Formular!B4</f>
        <v>10 Teilnehmer | 2 Gruppen á 5 Spieler - VF - HF - F</v>
      </c>
      <c r="C5" s="117"/>
      <c r="D5" s="117"/>
      <c r="E5" s="117"/>
      <c r="F5" s="117"/>
      <c r="G5" s="117"/>
      <c r="H5" s="117"/>
      <c r="I5" s="117"/>
      <c r="J5" s="117"/>
      <c r="K5" s="117"/>
    </row>
    <row r="6" spans="1:11" x14ac:dyDescent="0.2">
      <c r="A6" s="14" t="s">
        <v>63</v>
      </c>
      <c r="B6" s="117" t="str">
        <f>Formular!B8</f>
        <v>00 Punkte / 00 Aufnahmen</v>
      </c>
      <c r="C6" s="117"/>
      <c r="D6" s="117"/>
      <c r="E6" s="117"/>
      <c r="F6" s="117"/>
      <c r="G6" s="117"/>
      <c r="H6" s="117"/>
      <c r="I6" s="117"/>
      <c r="J6" s="117"/>
      <c r="K6" s="117"/>
    </row>
    <row r="9" spans="1:11" x14ac:dyDescent="0.2">
      <c r="A9" s="112" t="s">
        <v>53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</row>
    <row r="10" spans="1:11" x14ac:dyDescent="0.2">
      <c r="A10" s="36" t="str">
        <f>Formular!A152</f>
        <v>Rang</v>
      </c>
      <c r="B10" s="36" t="str">
        <f>Formular!B152</f>
        <v>Spieler</v>
      </c>
      <c r="C10" s="36" t="str">
        <f>Formular!C152</f>
        <v>Verein</v>
      </c>
      <c r="D10" s="36" t="str">
        <f>Formular!D152</f>
        <v>Runde</v>
      </c>
      <c r="E10" s="36" t="str">
        <f>Formular!E152</f>
        <v>MP</v>
      </c>
      <c r="F10" s="36" t="str">
        <f>Formular!F152</f>
        <v>Pkt.</v>
      </c>
      <c r="G10" s="36" t="str">
        <f>Formular!G152</f>
        <v>Aufn.</v>
      </c>
      <c r="H10" s="36" t="str">
        <f>Formular!H152</f>
        <v>GD</v>
      </c>
      <c r="I10" s="36" t="str">
        <f>Formular!I152</f>
        <v>BED</v>
      </c>
      <c r="J10" s="36" t="str">
        <f>Formular!J152</f>
        <v>HS</v>
      </c>
      <c r="K10" s="36" t="str">
        <f>Formular!K152</f>
        <v>RLP</v>
      </c>
    </row>
    <row r="11" spans="1:11" x14ac:dyDescent="0.2">
      <c r="A11" s="37">
        <f>Formular!A153</f>
        <v>1</v>
      </c>
      <c r="B11" s="14" t="str">
        <f>Formular!B153</f>
        <v xml:space="preserve">, </v>
      </c>
      <c r="C11" s="14">
        <f>Formular!C153</f>
        <v>0</v>
      </c>
      <c r="D11" s="14" t="str">
        <f>Formular!D153</f>
        <v>Finale</v>
      </c>
      <c r="E11" s="14">
        <f>Formular!E153</f>
        <v>20</v>
      </c>
      <c r="F11" s="14">
        <f>Formular!F153</f>
        <v>0</v>
      </c>
      <c r="G11" s="14">
        <f>Formular!G153</f>
        <v>0</v>
      </c>
      <c r="H11" s="16" t="e">
        <f>Formular!H153</f>
        <v>#DIV/0!</v>
      </c>
      <c r="I11" s="16" t="e">
        <f>IF(Formular!I153=0,"-,---",Formular!I153)</f>
        <v>#DIV/0!</v>
      </c>
      <c r="J11" s="14">
        <f>Formular!J153</f>
        <v>0</v>
      </c>
      <c r="K11" s="14">
        <f>Formular!K153</f>
        <v>30</v>
      </c>
    </row>
    <row r="12" spans="1:11" ht="13.5" thickBot="1" x14ac:dyDescent="0.25">
      <c r="A12" s="43">
        <f>Formular!A154</f>
        <v>2</v>
      </c>
      <c r="B12" s="18" t="str">
        <f>Formular!B154</f>
        <v xml:space="preserve">, </v>
      </c>
      <c r="C12" s="18">
        <f>Formular!C154</f>
        <v>0</v>
      </c>
      <c r="D12" s="18" t="str">
        <f>Formular!D154</f>
        <v>Finale</v>
      </c>
      <c r="E12" s="18">
        <f>Formular!E154</f>
        <v>20</v>
      </c>
      <c r="F12" s="18">
        <f>Formular!F154</f>
        <v>0</v>
      </c>
      <c r="G12" s="18">
        <f>Formular!G154</f>
        <v>0</v>
      </c>
      <c r="H12" s="19" t="e">
        <f>Formular!H154</f>
        <v>#DIV/0!</v>
      </c>
      <c r="I12" s="19" t="e">
        <f>IF(Formular!I154=0,"-,---",Formular!I154)</f>
        <v>#DIV/0!</v>
      </c>
      <c r="J12" s="18">
        <f>Formular!J154</f>
        <v>0</v>
      </c>
      <c r="K12" s="18">
        <f>Formular!K154</f>
        <v>22</v>
      </c>
    </row>
    <row r="13" spans="1:11" x14ac:dyDescent="0.2">
      <c r="A13" s="40">
        <f>Formular!A155</f>
        <v>3</v>
      </c>
      <c r="B13" s="21" t="str">
        <f>Formular!B155</f>
        <v xml:space="preserve">, </v>
      </c>
      <c r="C13" s="21">
        <f>Formular!C155</f>
        <v>0</v>
      </c>
      <c r="D13" s="21" t="str">
        <f>Formular!D155</f>
        <v>Halbfinale</v>
      </c>
      <c r="E13" s="21">
        <f>Formular!E155</f>
        <v>20</v>
      </c>
      <c r="F13" s="21">
        <f>Formular!F155</f>
        <v>0</v>
      </c>
      <c r="G13" s="21">
        <f>Formular!G155</f>
        <v>0</v>
      </c>
      <c r="H13" s="22" t="e">
        <f>Formular!H155</f>
        <v>#DIV/0!</v>
      </c>
      <c r="I13" s="22" t="e">
        <f>IF(Formular!I155=0,"-,---",Formular!I155)</f>
        <v>#DIV/0!</v>
      </c>
      <c r="J13" s="21">
        <f>Formular!J155</f>
        <v>0</v>
      </c>
      <c r="K13" s="21">
        <f>Formular!K155</f>
        <v>14</v>
      </c>
    </row>
    <row r="14" spans="1:11" ht="13.5" thickBot="1" x14ac:dyDescent="0.25">
      <c r="A14" s="44">
        <f>Formular!A156</f>
        <v>4</v>
      </c>
      <c r="B14" s="18" t="str">
        <f>Formular!B156</f>
        <v xml:space="preserve">, </v>
      </c>
      <c r="C14" s="18">
        <f>Formular!C156</f>
        <v>0</v>
      </c>
      <c r="D14" s="18" t="str">
        <f>Formular!D156</f>
        <v>Halbfinale</v>
      </c>
      <c r="E14" s="18">
        <f>Formular!E156</f>
        <v>20</v>
      </c>
      <c r="F14" s="18">
        <f>Formular!F156</f>
        <v>0</v>
      </c>
      <c r="G14" s="18">
        <f>Formular!G156</f>
        <v>0</v>
      </c>
      <c r="H14" s="19" t="e">
        <f>Formular!H156</f>
        <v>#DIV/0!</v>
      </c>
      <c r="I14" s="19" t="e">
        <f>IF(Formular!I156=0,"-,---",Formular!I156)</f>
        <v>#DIV/0!</v>
      </c>
      <c r="J14" s="18">
        <f>Formular!J156</f>
        <v>0</v>
      </c>
      <c r="K14" s="18">
        <f>Formular!K156</f>
        <v>14</v>
      </c>
    </row>
    <row r="15" spans="1:11" x14ac:dyDescent="0.2">
      <c r="A15" s="41">
        <f>Formular!A157</f>
        <v>5</v>
      </c>
      <c r="B15" s="21" t="str">
        <f>Formular!B157</f>
        <v xml:space="preserve">, </v>
      </c>
      <c r="C15" s="21">
        <f>Formular!C157</f>
        <v>0</v>
      </c>
      <c r="D15" s="21" t="str">
        <f>Formular!D157</f>
        <v>Viertelfinale</v>
      </c>
      <c r="E15" s="21">
        <f>Formular!E157</f>
        <v>20</v>
      </c>
      <c r="F15" s="21">
        <f>Formular!F157</f>
        <v>0</v>
      </c>
      <c r="G15" s="21">
        <f>Formular!G157</f>
        <v>0</v>
      </c>
      <c r="H15" s="22" t="e">
        <f>Formular!H157</f>
        <v>#DIV/0!</v>
      </c>
      <c r="I15" s="22" t="e">
        <f>IF(Formular!I157=0,"-,---",Formular!I157)</f>
        <v>#DIV/0!</v>
      </c>
      <c r="J15" s="21">
        <f>Formular!J157</f>
        <v>0</v>
      </c>
      <c r="K15" s="21">
        <f>Formular!K157</f>
        <v>8</v>
      </c>
    </row>
    <row r="16" spans="1:11" x14ac:dyDescent="0.2">
      <c r="A16" s="38">
        <f>Formular!A158</f>
        <v>6</v>
      </c>
      <c r="B16" s="14" t="str">
        <f>Formular!B158</f>
        <v xml:space="preserve">, </v>
      </c>
      <c r="C16" s="14">
        <f>Formular!C158</f>
        <v>0</v>
      </c>
      <c r="D16" s="14" t="str">
        <f>Formular!D158</f>
        <v>Viertelfinale</v>
      </c>
      <c r="E16" s="14">
        <f>Formular!E158</f>
        <v>20</v>
      </c>
      <c r="F16" s="14">
        <f>Formular!F158</f>
        <v>0</v>
      </c>
      <c r="G16" s="14">
        <f>Formular!G158</f>
        <v>0</v>
      </c>
      <c r="H16" s="16" t="e">
        <f>Formular!H158</f>
        <v>#DIV/0!</v>
      </c>
      <c r="I16" s="16" t="e">
        <f>IF(Formular!I158=0,"-,---",Formular!I158)</f>
        <v>#DIV/0!</v>
      </c>
      <c r="J16" s="14">
        <f>Formular!J158</f>
        <v>0</v>
      </c>
      <c r="K16" s="14">
        <f>Formular!K158</f>
        <v>8</v>
      </c>
    </row>
    <row r="17" spans="1:11" x14ac:dyDescent="0.2">
      <c r="A17" s="38">
        <f>Formular!A159</f>
        <v>7</v>
      </c>
      <c r="B17" s="14" t="str">
        <f>Formular!B159</f>
        <v xml:space="preserve">, </v>
      </c>
      <c r="C17" s="14">
        <f>Formular!C159</f>
        <v>0</v>
      </c>
      <c r="D17" s="14" t="str">
        <f>Formular!D159</f>
        <v>Viertelfinale</v>
      </c>
      <c r="E17" s="14">
        <f>Formular!E159</f>
        <v>20</v>
      </c>
      <c r="F17" s="14">
        <f>Formular!F159</f>
        <v>0</v>
      </c>
      <c r="G17" s="14">
        <f>Formular!G159</f>
        <v>0</v>
      </c>
      <c r="H17" s="16" t="e">
        <f>Formular!H159</f>
        <v>#DIV/0!</v>
      </c>
      <c r="I17" s="16" t="e">
        <f>IF(Formular!I159=0,"-,---",Formular!I159)</f>
        <v>#DIV/0!</v>
      </c>
      <c r="J17" s="14">
        <f>Formular!J159</f>
        <v>0</v>
      </c>
      <c r="K17" s="14">
        <f>Formular!K159</f>
        <v>8</v>
      </c>
    </row>
    <row r="18" spans="1:11" ht="13.5" thickBot="1" x14ac:dyDescent="0.25">
      <c r="A18" s="45">
        <f>Formular!A160</f>
        <v>8</v>
      </c>
      <c r="B18" s="18" t="str">
        <f>Formular!B160</f>
        <v xml:space="preserve">, </v>
      </c>
      <c r="C18" s="18">
        <f>Formular!C160</f>
        <v>0</v>
      </c>
      <c r="D18" s="18" t="str">
        <f>Formular!D160</f>
        <v>Viertelfinale</v>
      </c>
      <c r="E18" s="18">
        <f>Formular!E160</f>
        <v>20</v>
      </c>
      <c r="F18" s="18">
        <f>Formular!F160</f>
        <v>0</v>
      </c>
      <c r="G18" s="18">
        <f>Formular!G160</f>
        <v>0</v>
      </c>
      <c r="H18" s="19" t="e">
        <f>Formular!H160</f>
        <v>#DIV/0!</v>
      </c>
      <c r="I18" s="19" t="e">
        <f>IF(Formular!I160=0,"-,---",Formular!I160)</f>
        <v>#DIV/0!</v>
      </c>
      <c r="J18" s="18">
        <f>Formular!J160</f>
        <v>0</v>
      </c>
      <c r="K18" s="18">
        <f>Formular!K160</f>
        <v>8</v>
      </c>
    </row>
    <row r="19" spans="1:11" x14ac:dyDescent="0.2">
      <c r="A19" s="42">
        <f>Formular!A161</f>
        <v>9</v>
      </c>
      <c r="B19" s="21" t="str">
        <f>Formular!B161</f>
        <v xml:space="preserve">, </v>
      </c>
      <c r="C19" s="21">
        <f>Formular!C161</f>
        <v>0</v>
      </c>
      <c r="D19" s="21" t="str">
        <f>Formular!D161</f>
        <v>Gruppen 5.</v>
      </c>
      <c r="E19" s="21">
        <f>Formular!E161</f>
        <v>20</v>
      </c>
      <c r="F19" s="21">
        <f>Formular!F161</f>
        <v>0</v>
      </c>
      <c r="G19" s="21">
        <f>Formular!G161</f>
        <v>0</v>
      </c>
      <c r="H19" s="22" t="e">
        <f>Formular!H161</f>
        <v>#DIV/0!</v>
      </c>
      <c r="I19" s="22" t="e">
        <f>IF(Formular!I161=0,"-,---",Formular!I161)</f>
        <v>#DIV/0!</v>
      </c>
      <c r="J19" s="21">
        <f>Formular!J161</f>
        <v>0</v>
      </c>
      <c r="K19" s="21">
        <f>Formular!K161</f>
        <v>2</v>
      </c>
    </row>
    <row r="20" spans="1:11" x14ac:dyDescent="0.2">
      <c r="A20" s="39">
        <f>Formular!A162</f>
        <v>10</v>
      </c>
      <c r="B20" s="14" t="str">
        <f>Formular!B162</f>
        <v xml:space="preserve">, </v>
      </c>
      <c r="C20" s="14">
        <f>Formular!C162</f>
        <v>0</v>
      </c>
      <c r="D20" s="14" t="str">
        <f>Formular!D162</f>
        <v>Gruppen 5.</v>
      </c>
      <c r="E20" s="14">
        <f>Formular!E162</f>
        <v>20</v>
      </c>
      <c r="F20" s="14">
        <f>Formular!F162</f>
        <v>0</v>
      </c>
      <c r="G20" s="14">
        <f>Formular!G162</f>
        <v>0</v>
      </c>
      <c r="H20" s="16" t="e">
        <f>Formular!H162</f>
        <v>#DIV/0!</v>
      </c>
      <c r="I20" s="16" t="e">
        <f>IF(Formular!I162=0,"-,---",Formular!I162)</f>
        <v>#DIV/0!</v>
      </c>
      <c r="J20" s="14">
        <f>Formular!J162</f>
        <v>0</v>
      </c>
      <c r="K20" s="14">
        <f>Formular!K162</f>
        <v>2</v>
      </c>
    </row>
    <row r="21" spans="1:11" x14ac:dyDescent="0.2">
      <c r="A21" s="127" t="s">
        <v>67</v>
      </c>
      <c r="B21" s="127"/>
      <c r="C21" s="127"/>
      <c r="D21" s="127"/>
      <c r="E21" s="127"/>
      <c r="F21" s="89">
        <f>SUM(F11:F20)</f>
        <v>0</v>
      </c>
      <c r="G21" s="89">
        <f>SUM(G11:G20)</f>
        <v>0</v>
      </c>
      <c r="H21" s="90" t="e">
        <f t="shared" ref="H21" si="0">TRUNC(F21/G21,3)</f>
        <v>#DIV/0!</v>
      </c>
      <c r="I21" s="90" t="e">
        <f>MAX(I11:I20)</f>
        <v>#DIV/0!</v>
      </c>
      <c r="J21" s="91">
        <f>MAX(J11:J20)</f>
        <v>0</v>
      </c>
      <c r="K21" s="92"/>
    </row>
  </sheetData>
  <sheetProtection sheet="1" objects="1" scenarios="1" selectLockedCells="1"/>
  <mergeCells count="7">
    <mergeCell ref="A1:K1"/>
    <mergeCell ref="A21:E21"/>
    <mergeCell ref="B3:K3"/>
    <mergeCell ref="B4:K4"/>
    <mergeCell ref="B5:K5"/>
    <mergeCell ref="B6:K6"/>
    <mergeCell ref="A9:K9"/>
  </mergeCells>
  <conditionalFormatting sqref="H11:H20">
    <cfRule type="top10" dxfId="2" priority="15" percent="1" rank="1"/>
  </conditionalFormatting>
  <conditionalFormatting sqref="I11:I20">
    <cfRule type="top10" dxfId="1" priority="16" percent="1" rank="1"/>
  </conditionalFormatting>
  <conditionalFormatting sqref="J11:J20">
    <cfRule type="top10" dxfId="0" priority="17" percent="1" rank="1"/>
  </conditionalFormatting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Formular</vt:lpstr>
      <vt:lpstr>Druckansicht_Gruppe</vt:lpstr>
      <vt:lpstr>Druckansicht_Endrunde</vt:lpstr>
      <vt:lpstr>Druckansicht_Endergebnis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2026-09-02T18:36:52Z</dcterms:modified>
</cp:coreProperties>
</file>